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defaultThemeVersion="166925"/>
  <mc:AlternateContent xmlns:mc="http://schemas.openxmlformats.org/markup-compatibility/2006">
    <mc:Choice Requires="x15">
      <x15ac:absPath xmlns:x15ac="http://schemas.microsoft.com/office/spreadsheetml/2010/11/ac" url="/Volumes/GoogleDrive/My Drive/!CompanyData!/Documents/ROADMAP TO RECOVERY PROGRAM/COLORADO/2021 Wildfires/Marshall Fire Webinars/2022_2_17 R2R#3 Navigating Your Dwelling Claim/"/>
    </mc:Choice>
  </mc:AlternateContent>
  <xr:revisionPtr revIDLastSave="0" documentId="8_{CFA12EA7-FBAA-AD44-A8B7-3ABDAA78AEE3}" xr6:coauthVersionLast="47" xr6:coauthVersionMax="47" xr10:uidLastSave="{00000000-0000-0000-0000-000000000000}"/>
  <bookViews>
    <workbookView xWindow="-31980" yWindow="7220" windowWidth="28800" windowHeight="17000" xr2:uid="{736FFBD6-AF77-4AA3-847A-2B5DAFA83632}"/>
  </bookViews>
  <sheets>
    <sheet name="Contents" sheetId="1" r:id="rId1"/>
  </sheets>
  <definedNames>
    <definedName name="_xlnm.Print_Titles" localSheetId="0">Contents!$1:$1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005" i="1" l="1"/>
  <c r="E1832" i="1"/>
  <c r="E1686" i="1"/>
  <c r="E1656" i="1"/>
  <c r="E1604" i="1"/>
  <c r="E1598" i="1"/>
  <c r="E1582" i="1"/>
  <c r="E1572" i="1"/>
  <c r="E1553" i="1"/>
  <c r="E1542" i="1"/>
  <c r="E1538" i="1"/>
  <c r="E1517" i="1"/>
  <c r="E1505" i="1"/>
  <c r="E1502" i="1"/>
  <c r="E1499" i="1"/>
  <c r="E1495" i="1"/>
  <c r="E1477" i="1"/>
  <c r="E1473" i="1"/>
  <c r="E1441" i="1"/>
  <c r="E1439" i="1"/>
  <c r="E1425" i="1"/>
  <c r="E1417" i="1"/>
  <c r="E1412" i="1"/>
  <c r="E1407" i="1"/>
  <c r="E1401" i="1"/>
  <c r="E1395" i="1"/>
  <c r="E1391" i="1"/>
  <c r="E1385" i="1"/>
  <c r="E1375" i="1"/>
  <c r="E1374" i="1"/>
  <c r="E1370" i="1"/>
  <c r="E1367" i="1"/>
  <c r="E1365" i="1"/>
  <c r="E1359" i="1"/>
  <c r="E1356" i="1"/>
  <c r="E1354" i="1"/>
  <c r="E1343" i="1"/>
  <c r="E1342" i="1"/>
  <c r="E1340" i="1"/>
  <c r="E1333" i="1"/>
  <c r="E1331" i="1"/>
  <c r="E1327" i="1"/>
  <c r="E1322" i="1"/>
  <c r="E1321" i="1"/>
  <c r="E1320" i="1"/>
  <c r="E1318" i="1"/>
  <c r="E768" i="1" l="1"/>
  <c r="E11" i="1"/>
  <c r="E1315" i="1"/>
  <c r="E1313" i="1"/>
  <c r="E1312" i="1"/>
  <c r="E1305" i="1"/>
  <c r="E1277" i="1"/>
  <c r="E1291" i="1"/>
  <c r="E1239" i="1"/>
  <c r="E1231" i="1"/>
  <c r="E1222" i="1"/>
  <c r="E1107" i="1"/>
  <c r="E1192" i="1"/>
  <c r="E1197" i="1"/>
  <c r="E1196" i="1"/>
  <c r="E1186" i="1"/>
  <c r="E1193" i="1"/>
  <c r="E1195" i="1"/>
  <c r="E1101" i="1"/>
  <c r="E1105" i="1"/>
  <c r="E1104" i="1"/>
  <c r="E1103" i="1"/>
  <c r="E1102" i="1"/>
  <c r="E1045" i="1"/>
  <c r="E1044" i="1"/>
  <c r="E1018" i="1"/>
  <c r="E1012" i="1"/>
  <c r="E812" i="1"/>
  <c r="E781" i="1"/>
  <c r="E782" i="1"/>
  <c r="E773" i="1"/>
  <c r="E767" i="1"/>
  <c r="E774" i="1"/>
  <c r="E783" i="1"/>
  <c r="E775" i="1"/>
  <c r="E763" i="1"/>
  <c r="E12" i="1"/>
  <c r="E7" i="1"/>
  <c r="E5" i="1"/>
  <c r="E16" i="1"/>
  <c r="E15" i="1"/>
  <c r="E424" i="1"/>
  <c r="E263" i="1"/>
  <c r="E261" i="1"/>
  <c r="E264" i="1"/>
  <c r="E298" i="1"/>
  <c r="E269" i="1"/>
  <c r="E311" i="1"/>
  <c r="E273" i="1"/>
  <c r="E270" i="1"/>
  <c r="E255" i="1"/>
  <c r="E314" i="1"/>
  <c r="E276" i="1"/>
  <c r="E306" i="1"/>
  <c r="E299" i="1"/>
  <c r="E300" i="1"/>
  <c r="E304" i="1"/>
  <c r="E303" i="1"/>
  <c r="E296" i="1"/>
  <c r="E254" i="1"/>
  <c r="E288" i="1"/>
  <c r="E271" i="1"/>
  <c r="E272" i="1"/>
  <c r="E280" i="1"/>
  <c r="E257" i="1"/>
  <c r="E283" i="1"/>
  <c r="E308" i="1"/>
  <c r="E284" i="1"/>
  <c r="E282" i="1"/>
  <c r="E307" i="1"/>
  <c r="E312" i="1"/>
  <c r="E256" i="1"/>
  <c r="E244" i="1"/>
  <c r="E243" i="1"/>
  <c r="E240" i="1"/>
  <c r="E239" i="1"/>
  <c r="E241" i="1"/>
  <c r="E238" i="1"/>
  <c r="E237" i="1"/>
  <c r="E242" i="1"/>
  <c r="E418" i="1"/>
  <c r="E422" i="1"/>
  <c r="E416" i="1"/>
  <c r="E225" i="1"/>
  <c r="E226" i="1"/>
  <c r="E227" i="1"/>
  <c r="E196" i="1"/>
  <c r="E174" i="1"/>
  <c r="E216" i="1"/>
  <c r="E233" i="1"/>
  <c r="E236" i="1"/>
  <c r="E183" i="1"/>
  <c r="E229" i="1"/>
  <c r="E215" i="1"/>
  <c r="E214" i="1"/>
  <c r="E170" i="1"/>
  <c r="E168" i="1"/>
  <c r="E171" i="1"/>
  <c r="E222" i="1"/>
  <c r="E156" i="1"/>
  <c r="E158" i="1"/>
  <c r="E235" i="1"/>
  <c r="E204" i="1"/>
  <c r="E157" i="1"/>
  <c r="E221" i="1"/>
  <c r="E178" i="1"/>
  <c r="E130" i="1"/>
  <c r="E131" i="1"/>
  <c r="E84" i="1"/>
  <c r="E140" i="1"/>
  <c r="E148" i="1"/>
  <c r="E91" i="1"/>
  <c r="E26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tc={2FAD1292-87DD-4368-952B-9851C89FBB20}</author>
  </authors>
  <commentList>
    <comment ref="F1316" authorId="0" shapeId="0" xr:uid="{2FAD1292-87DD-4368-952B-9851C89FBB2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 only, house was 6 years old,</t>
        </r>
      </text>
    </comment>
  </commentList>
</comments>
</file>

<file path=xl/sharedStrings.xml><?xml version="1.0" encoding="utf-8"?>
<sst xmlns="http://schemas.openxmlformats.org/spreadsheetml/2006/main" count="11948" uniqueCount="3757">
  <si>
    <t>Room</t>
  </si>
  <si>
    <t>Item Type</t>
  </si>
  <si>
    <t>Short Description</t>
  </si>
  <si>
    <t>Long Description</t>
  </si>
  <si>
    <t>Gun</t>
  </si>
  <si>
    <t>Source</t>
  </si>
  <si>
    <t>Living</t>
  </si>
  <si>
    <t>Eyeglasses</t>
  </si>
  <si>
    <t>2 Pair eyeglasses. Reading and distance</t>
  </si>
  <si>
    <t>Winter Park Optical</t>
  </si>
  <si>
    <t>Shotgun</t>
  </si>
  <si>
    <t>www.basspro.com</t>
  </si>
  <si>
    <t>H&amp;K 9MM</t>
  </si>
  <si>
    <t>Barn</t>
  </si>
  <si>
    <t>Heckler &amp; Koch VP9 Semi-auto pistol, two holsters, 2 extra mags, 1,000 rounds</t>
  </si>
  <si>
    <t>Shooting Gear</t>
  </si>
  <si>
    <t>M&amp;P 10</t>
  </si>
  <si>
    <t>Smith &amp; Wesson .308 SKU: 811312, sling,  3 extra mags, 1000 rounds</t>
  </si>
  <si>
    <t>Trijicon AccuPower 1-8x28 Scope and rings</t>
  </si>
  <si>
    <t>www.amazon.com; www.opticsplanet.com</t>
  </si>
  <si>
    <t>shooting bag, 2 glasses, 2 ear protection, cleaning kits for all guns, case for rifle, targets</t>
  </si>
  <si>
    <t>Shooting Traps</t>
  </si>
  <si>
    <t>Safe</t>
  </si>
  <si>
    <t>Trap thrower and two boxes of traps</t>
  </si>
  <si>
    <t>Outdoor</t>
  </si>
  <si>
    <t>Gas Grill</t>
  </si>
  <si>
    <t>Adirondack Chairs</t>
  </si>
  <si>
    <t>Furniture</t>
  </si>
  <si>
    <t>Wood Table</t>
  </si>
  <si>
    <t>Log Bench</t>
  </si>
  <si>
    <t>butcher block table by door</t>
  </si>
  <si>
    <t>handmade bench</t>
  </si>
  <si>
    <t>New Weber Genesis grill</t>
  </si>
  <si>
    <t>Picnic Table</t>
  </si>
  <si>
    <t>handmade redwood 15' picnic table</t>
  </si>
  <si>
    <t>Bobcat</t>
  </si>
  <si>
    <t>Chains</t>
  </si>
  <si>
    <t>4 snow chains for bobcat, 2 8000lb tie down chains, 2 tie-down ratchets</t>
  </si>
  <si>
    <t>Logsplitter</t>
  </si>
  <si>
    <t>Tools</t>
  </si>
  <si>
    <t>Recreation</t>
  </si>
  <si>
    <t>Firewood</t>
  </si>
  <si>
    <t>https://www.woodsplitterdirect.com/collections/12-20-ton-electric-wood-splitters</t>
  </si>
  <si>
    <t>Fork</t>
  </si>
  <si>
    <t>Bucket</t>
  </si>
  <si>
    <t>Grapple</t>
  </si>
  <si>
    <t>Boom</t>
  </si>
  <si>
    <t>Snow Blower</t>
  </si>
  <si>
    <t>Snow Plow</t>
  </si>
  <si>
    <t>Box Grader</t>
  </si>
  <si>
    <t>Kaufman 12ft hydraulic dump trailer, 12K lb capacity</t>
  </si>
  <si>
    <t>Warn Winch</t>
  </si>
  <si>
    <t>Golf Clubs</t>
  </si>
  <si>
    <t>https://www.skidsteersolutions.com/skid-steer-box-grader-attachment-eterra/</t>
  </si>
  <si>
    <t>https://www.skidsteersolutions.com/bsg-rotating-log-grapple-beaver-squeezer/</t>
  </si>
  <si>
    <t>Logging boom with rotating claw, no winch</t>
  </si>
  <si>
    <t>Large Socket Set</t>
  </si>
  <si>
    <t>Craftsman 1in drive heavy duty socket set</t>
  </si>
  <si>
    <t>Honda Generator</t>
  </si>
  <si>
    <t>https://www.northerntool.com/shop/tools/product_200833079_200833079</t>
  </si>
  <si>
    <t>Honda 5000 watt generator</t>
  </si>
  <si>
    <t>Misc</t>
  </si>
  <si>
    <t>Dump Trailer</t>
  </si>
  <si>
    <t>Fishing</t>
  </si>
  <si>
    <t>https://www.kaufmantrailers.com/dump-trailers/medium-duty-dump-trailers/</t>
  </si>
  <si>
    <t>Paint Sprayer</t>
  </si>
  <si>
    <t>Grayco X7 Paint Sprayer</t>
  </si>
  <si>
    <t>www.homedepot.com</t>
  </si>
  <si>
    <t>Ladders</t>
  </si>
  <si>
    <t>28', 15', 2@8', 6', 2@2'</t>
  </si>
  <si>
    <t>Sawhorses</t>
  </si>
  <si>
    <t>1 wood and 1 plastic</t>
  </si>
  <si>
    <t>Canoe</t>
  </si>
  <si>
    <t>www.madrivercanoe.com</t>
  </si>
  <si>
    <t>Shop</t>
  </si>
  <si>
    <t>Wood</t>
  </si>
  <si>
    <t>Oak Plywood</t>
  </si>
  <si>
    <t>Table Saw</t>
  </si>
  <si>
    <t>Chop Saw</t>
  </si>
  <si>
    <t>Air Tools</t>
  </si>
  <si>
    <t>air compressor, framing, 2 @ trim, staple nail guns and hoses/connections</t>
  </si>
  <si>
    <t>Craftsman Cabinet</t>
  </si>
  <si>
    <t>Shelves</t>
  </si>
  <si>
    <t>Clamps</t>
  </si>
  <si>
    <t>Drill Press</t>
  </si>
  <si>
    <t>End Cabinet</t>
  </si>
  <si>
    <t>Under Shelves</t>
  </si>
  <si>
    <t>Workbench</t>
  </si>
  <si>
    <t>3 socket sets, screw drivers, drill bits, wrenches, hammers, 4 drills, drill bits, 4 batteries and 2 chargers,  2 1/2" railing dowling jig</t>
  </si>
  <si>
    <t>squares, tape measures, 4 planes, 3 levels, 5 hand saws</t>
  </si>
  <si>
    <t>2ft x 6ft workbench; lathe tool set, many files, wrenches, mis saw blades</t>
  </si>
  <si>
    <t>www.rockler.com; homedepot.com</t>
  </si>
  <si>
    <t>www.rockymountainstove.com</t>
  </si>
  <si>
    <t>Southeast corner</t>
  </si>
  <si>
    <t>Brooms, flashlight, locks, driver, coats, hats</t>
  </si>
  <si>
    <t>Norhtwest Corner</t>
  </si>
  <si>
    <t>Basement</t>
  </si>
  <si>
    <t>Loft</t>
  </si>
  <si>
    <t>Bookcase</t>
  </si>
  <si>
    <t>Computer</t>
  </si>
  <si>
    <t>www.amishshowroom.com</t>
  </si>
  <si>
    <t>www.dell.com</t>
  </si>
  <si>
    <t>Leather Chair</t>
  </si>
  <si>
    <t>Dining Table</t>
  </si>
  <si>
    <t>www.woodleys.com</t>
  </si>
  <si>
    <t>Dining</t>
  </si>
  <si>
    <t>Loveseat</t>
  </si>
  <si>
    <t>www.la-z-boy.com</t>
  </si>
  <si>
    <t>Recliners</t>
  </si>
  <si>
    <t>End Table &amp; Lamp</t>
  </si>
  <si>
    <t>TV and sound system</t>
  </si>
  <si>
    <t>Electronics</t>
  </si>
  <si>
    <t>www.bestbuy.com</t>
  </si>
  <si>
    <t>Lamps</t>
  </si>
  <si>
    <t>2 Quoizel Inglenook table lamps</t>
  </si>
  <si>
    <t>www.build.com</t>
  </si>
  <si>
    <t>Bed</t>
  </si>
  <si>
    <t>Entertainment Center</t>
  </si>
  <si>
    <t>Oak custom entertainment center cabinet, floor to ceiling with glass front</t>
  </si>
  <si>
    <t>Guest</t>
  </si>
  <si>
    <t>www.woodleys.com; www.sleepnumber.com</t>
  </si>
  <si>
    <t>Clothes</t>
  </si>
  <si>
    <t>Garage</t>
  </si>
  <si>
    <t>Entry</t>
  </si>
  <si>
    <t>Pictures</t>
  </si>
  <si>
    <t>3" x 8" Rough Cut</t>
  </si>
  <si>
    <t>Bunk Beds</t>
  </si>
  <si>
    <t>Foosball table</t>
  </si>
  <si>
    <t>Survival Food</t>
  </si>
  <si>
    <t>walmart.com</t>
  </si>
  <si>
    <t>Master Bath</t>
  </si>
  <si>
    <t>MedQuest refill $538</t>
  </si>
  <si>
    <t>Wood stove</t>
  </si>
  <si>
    <t>Color Printer</t>
  </si>
  <si>
    <t>HP laserjet color printer and extra toner</t>
  </si>
  <si>
    <t>Bobcat Grapple with Root attachment</t>
  </si>
  <si>
    <t>2 @ palm + 1 Oscillating + 1 belt sanders; Wood floor nail gun kit, router, nails, plumbing parts</t>
  </si>
  <si>
    <t>Books &amp; Art</t>
  </si>
  <si>
    <t>Solar</t>
  </si>
  <si>
    <t>Equipment</t>
  </si>
  <si>
    <t>Batteries</t>
  </si>
  <si>
    <t>Queen Bed</t>
  </si>
  <si>
    <t>2 bunk bed frame and mattress</t>
  </si>
  <si>
    <t>https://www.bigtimebattery.com/store/trojan-replacement-L16RE-2V-battery.html?msclkid=8aa510a0d30d10000efd4f3db893e0a0</t>
  </si>
  <si>
    <t>www.backwoodssolar.com</t>
  </si>
  <si>
    <t>Battery Cables</t>
  </si>
  <si>
    <t>68 4/0 battery interconnect cables</t>
  </si>
  <si>
    <t>https://www.solarflexion.com/product-p/fp4-fxr3048a-01.htm</t>
  </si>
  <si>
    <t>Outback FP4 12kw pre-wired quad inverter system</t>
  </si>
  <si>
    <t>Inverters</t>
  </si>
  <si>
    <t>Dashbox</t>
  </si>
  <si>
    <t>www.solarflexion.com</t>
  </si>
  <si>
    <t>FlexNet</t>
  </si>
  <si>
    <t>www.bellatm.com</t>
  </si>
  <si>
    <t>Cable connectors, battery cabinet, vents, relay to HW heater, battery tester, fill system</t>
  </si>
  <si>
    <t>Solar System installation and labor</t>
  </si>
  <si>
    <t>Solar Install</t>
  </si>
  <si>
    <t>Solar Panels</t>
  </si>
  <si>
    <t>Phono Solar 380W panels 18 each &amp; connectors</t>
  </si>
  <si>
    <t>Generator</t>
  </si>
  <si>
    <t>Landing Zone</t>
  </si>
  <si>
    <t>Weather Station</t>
  </si>
  <si>
    <t>Mate3</t>
  </si>
  <si>
    <t>Router &amp; Switch</t>
  </si>
  <si>
    <t>Laptop</t>
  </si>
  <si>
    <t>Laser Printer</t>
  </si>
  <si>
    <t>Cookbooks</t>
  </si>
  <si>
    <t>Ubiquiti dream machine, poe switch and two access points</t>
  </si>
  <si>
    <t>Nest</t>
  </si>
  <si>
    <t>Dell laptop</t>
  </si>
  <si>
    <t>www.hp.com</t>
  </si>
  <si>
    <t>Nest theromstats and remote sensor, 8 smoke/co alarms</t>
  </si>
  <si>
    <t>TV</t>
  </si>
  <si>
    <t>ATM Supplies</t>
  </si>
  <si>
    <t>Kitchen</t>
  </si>
  <si>
    <t>Appliances</t>
  </si>
  <si>
    <t>Refridge</t>
  </si>
  <si>
    <t>Range</t>
  </si>
  <si>
    <t>Dishwasher</t>
  </si>
  <si>
    <t>Washer/Dryer</t>
  </si>
  <si>
    <t>Hood</t>
  </si>
  <si>
    <t>Bosch 800 top control dishwaser with custom wood face panel</t>
  </si>
  <si>
    <t>30" Wolf gas range</t>
  </si>
  <si>
    <t>30" Sub-zero fridge with custom wood face</t>
  </si>
  <si>
    <t xml:space="preserve">GE </t>
  </si>
  <si>
    <t>https://www.build.com/wall-mount-range-hood/c112543?f19215=broan&amp;r=48&amp;s=SCORE&amp;p=1&amp;categoryId=112543</t>
  </si>
  <si>
    <t>Broan 600 CFM range hood</t>
  </si>
  <si>
    <t>Laundry</t>
  </si>
  <si>
    <t>HP laserjet black and white</t>
  </si>
  <si>
    <t>www.woodcraft.com</t>
  </si>
  <si>
    <t>Food</t>
  </si>
  <si>
    <t>Bone china Tea Cups</t>
  </si>
  <si>
    <t>Polish Pottery</t>
  </si>
  <si>
    <t>12 place settings full set polish pottery &amp; collectors plates</t>
  </si>
  <si>
    <t>https://www.bluerosepottery.com/1000-DU19-4.html</t>
  </si>
  <si>
    <t>https://www.williams-sonoma.com/products/beau-manoir-flatware-place-setting/?pkey=s%7Cstainless%20steel%20silverware%7C764</t>
  </si>
  <si>
    <t>Silverware</t>
  </si>
  <si>
    <t>Small Appliances</t>
  </si>
  <si>
    <t>Dishes</t>
  </si>
  <si>
    <t>All-Clad pots</t>
  </si>
  <si>
    <t>Collectables</t>
  </si>
  <si>
    <t>www.williamsanoma.com</t>
  </si>
  <si>
    <t>Glasses</t>
  </si>
  <si>
    <t>Garmin</t>
  </si>
  <si>
    <t>www.garmin.com</t>
  </si>
  <si>
    <t>Quilts</t>
  </si>
  <si>
    <t>Linens</t>
  </si>
  <si>
    <t>Jewlery</t>
  </si>
  <si>
    <t>Porch</t>
  </si>
  <si>
    <t>Chandelier</t>
  </si>
  <si>
    <t>Panel Tracking System UTRF-168 @2</t>
  </si>
  <si>
    <t>http://www.zomeworks.com/wp-content/uploads/2017/03/Track-Rack-Matrix-2017-short.pdf</t>
  </si>
  <si>
    <t>https://www.avalanche-ranch.com/rusticlighting/pc/Crestline-Chandelier-Medium-Shade-Bottom-Elk-p34086.htm?idcategory=2670</t>
  </si>
  <si>
    <t>Avalanche Ranch Crestline Medium Elk</t>
  </si>
  <si>
    <t>Cabin</t>
  </si>
  <si>
    <t>Diesel Trailer</t>
  </si>
  <si>
    <t>Small Trailer, 45 gal diesel tank, electric fuel pump</t>
  </si>
  <si>
    <t>www.Northerntool.com</t>
  </si>
  <si>
    <t>Palmer II chairs in leather</t>
  </si>
  <si>
    <t>Garmin digital bath scale and Approach watch</t>
  </si>
  <si>
    <t>RAM 20 Ton electric log splitter</t>
  </si>
  <si>
    <t>Antique Tools</t>
  </si>
  <si>
    <t xml:space="preserve">20 cookbooks, </t>
  </si>
  <si>
    <t>Baskets</t>
  </si>
  <si>
    <t>Longaberger</t>
  </si>
  <si>
    <t>www.walmart.com</t>
  </si>
  <si>
    <t>Pellet Gun</t>
  </si>
  <si>
    <t>Yarn</t>
  </si>
  <si>
    <t>24" gas range</t>
  </si>
  <si>
    <t>Gas Fireplace</t>
  </si>
  <si>
    <t>https://www.vermontcastings.com/browse/gas-stoves</t>
  </si>
  <si>
    <t>Restoration Hardware large desk and pine desk</t>
  </si>
  <si>
    <t>Desks</t>
  </si>
  <si>
    <t>https://rh.com/catalog/product/product.jsp?productId=prod17310064&amp;categoryId=cat10180124</t>
  </si>
  <si>
    <t>Sewing Machine</t>
  </si>
  <si>
    <t xml:space="preserve">Large plum painting by Grey, numerous framed photos </t>
  </si>
  <si>
    <t>Kids Golf Clubs</t>
  </si>
  <si>
    <t>www.golfgalaxy.com</t>
  </si>
  <si>
    <t>Metal Shelves</t>
  </si>
  <si>
    <t>2 sets of heavy baker racks</t>
  </si>
  <si>
    <t>https://www.etsy.com/listing/879875641/singer-model-66-redeye-sewing-machine-5?gpla=1&amp;gao=1&amp;&amp;utm_source=bing&amp;utm_medium=cpc&amp;utm_campaign=shopping_us_a-craft_supplies_and_tools-tools_and_equipment-equipment_and_machines-sewing_and_needlework_machines-sewing_machines&amp;utm_custom1=b0d8f89d-55f6-4ae9-9b3f-d80e21ed01c6&amp;utm_content=bing_352012663_1304020940011688_81501335122565_pla-4585100929078972:pla-4585100929078972_c__879875641&amp;utm_custom2=352012663&amp;msclkid=2c3ad7c0587f12a6920f8867b43244b2</t>
  </si>
  <si>
    <t>Treadle Sewing Machine</t>
  </si>
  <si>
    <t>Antique Singer Model 66 Sewing machine and cabinet</t>
  </si>
  <si>
    <t>Elna 780+ quilting sewing machine</t>
  </si>
  <si>
    <t>https://logfurnitureplace.com/classic-original-aspen-log-bed-gc-oalb.html</t>
  </si>
  <si>
    <t>www.strolleria.com</t>
  </si>
  <si>
    <t>Chair</t>
  </si>
  <si>
    <t>Hon Office Chair</t>
  </si>
  <si>
    <t>X-Box</t>
  </si>
  <si>
    <t>www.roguefitness.com</t>
  </si>
  <si>
    <t>www.rei.com</t>
  </si>
  <si>
    <t>office chair</t>
  </si>
  <si>
    <t>Band Saw</t>
  </si>
  <si>
    <t>Jet 14in band saw with extra blade and miter</t>
  </si>
  <si>
    <t>www.rockler.com</t>
  </si>
  <si>
    <t>Bench Grinder</t>
  </si>
  <si>
    <t>Biscuit Joiner</t>
  </si>
  <si>
    <t>Jet double wheel with light</t>
  </si>
  <si>
    <t>Chisels</t>
  </si>
  <si>
    <t>Chainsaw Sharpener</t>
  </si>
  <si>
    <t>Oregon bench mounted grinder</t>
  </si>
  <si>
    <t>6 carving chisels</t>
  </si>
  <si>
    <t>baileys logging supply</t>
  </si>
  <si>
    <t>Bessey 4@6ft, 4@3ft, 4@2ft, numerous hand clamps, Kreg clamps</t>
  </si>
  <si>
    <t>Circular Saws</t>
  </si>
  <si>
    <t>Makita wormdrive and craftsman conventinal saws with extra blades</t>
  </si>
  <si>
    <t>rockler</t>
  </si>
  <si>
    <t>Dust Suppression</t>
  </si>
  <si>
    <t>Jet dust collector and hoses routed to all machines</t>
  </si>
  <si>
    <t>Framing Nailer</t>
  </si>
  <si>
    <t>DeWalt battery framing nailer</t>
  </si>
  <si>
    <t>Antique Luger</t>
  </si>
  <si>
    <t>Rifle-.22</t>
  </si>
  <si>
    <t>.22 cal rifle dad had when he was a kid</t>
  </si>
  <si>
    <t>bass pro shops</t>
  </si>
  <si>
    <t>Liberty</t>
  </si>
  <si>
    <t>murdochs</t>
  </si>
  <si>
    <t>Electrical Box</t>
  </si>
  <si>
    <t>parts, wire, switches, outlets, 220 outlet, 220 cords, 2x fish tapes, etc</t>
  </si>
  <si>
    <t>Jotul F 602 wood stove and double wall stove pipe</t>
  </si>
  <si>
    <t>Remington Model 870 Shotgun, case, 6 box of shells</t>
  </si>
  <si>
    <t>Jet 30in rip, table saw, 8 blades, dado kit, precision miter slide</t>
  </si>
  <si>
    <t>Router Table</t>
  </si>
  <si>
    <t>Lathe</t>
  </si>
  <si>
    <t>Jet 15in bench lathe with tools</t>
  </si>
  <si>
    <t>Planes</t>
  </si>
  <si>
    <t>Bench Dog set of 3 hand planes</t>
  </si>
  <si>
    <t>Rasps</t>
  </si>
  <si>
    <t>6 x wood rasp set</t>
  </si>
  <si>
    <t>protection harness</t>
  </si>
  <si>
    <t>Sawzall</t>
  </si>
  <si>
    <t>Shop Vac</t>
  </si>
  <si>
    <t>Vise</t>
  </si>
  <si>
    <t>West Cabinet</t>
  </si>
  <si>
    <t>Work Table</t>
  </si>
  <si>
    <t>Milwaukee reciprocating saw, corded with mis blades</t>
  </si>
  <si>
    <t>large wet/dry shop vac</t>
  </si>
  <si>
    <t>heavy duty vise on work bench and small vice on work table</t>
  </si>
  <si>
    <t>4ft x 2ft work top with drawers</t>
  </si>
  <si>
    <t>4ft x 8ft inlaid oak and walnut work table</t>
  </si>
  <si>
    <t>2 x Genmega 2500G ATM</t>
  </si>
  <si>
    <t>Outback FlexNet DC system monitor and installation</t>
  </si>
  <si>
    <t>Generac 15kW standby generator and installation</t>
  </si>
  <si>
    <t>Paints</t>
  </si>
  <si>
    <t>Garden Pots</t>
  </si>
  <si>
    <t>8 large tray pots, 6 med clay, various other sizes</t>
  </si>
  <si>
    <t>Folding Table &amp; Chairs</t>
  </si>
  <si>
    <t>Gardening Tools</t>
  </si>
  <si>
    <t>LPA</t>
  </si>
  <si>
    <t>Patio Furniture</t>
  </si>
  <si>
    <t>Lehers patio and fireplace</t>
  </si>
  <si>
    <t>crutchfield.com</t>
  </si>
  <si>
    <t>gortex rain/mountaineering jacket</t>
  </si>
  <si>
    <t>patigonia.com</t>
  </si>
  <si>
    <t>Sorel and Muck boots, Keen shoes, 2 pair tennis shoes, Carhartt vest &amp; heavy jacket &amp; insulated overalls</t>
  </si>
  <si>
    <t>Oak dining table and 8 matching chairs</t>
  </si>
  <si>
    <t>Pantry</t>
  </si>
  <si>
    <t>Wood for Picnic pavillion - 1 full bunk, 3" x 8" x 16'</t>
  </si>
  <si>
    <t>Unknown model number</t>
  </si>
  <si>
    <t>Handmade Quilts</t>
  </si>
  <si>
    <t>Tiger Desk</t>
  </si>
  <si>
    <t>Pantry foods, liquor</t>
  </si>
  <si>
    <t>Cashmere overcoat</t>
  </si>
  <si>
    <t>Men's overcoat with scarf and gloves</t>
  </si>
  <si>
    <t>neiman marcus</t>
  </si>
  <si>
    <t>London Fog overcoat</t>
  </si>
  <si>
    <t>Men's rain coat</t>
  </si>
  <si>
    <t>Grandma's China</t>
  </si>
  <si>
    <t>Antique china set from both grandparents and aunt alma</t>
  </si>
  <si>
    <t>Christmas</t>
  </si>
  <si>
    <t>20 Eddie Bauer men's dress shirts, 6 fleece shirts, 10 golf shirts, 3 tommy bahama</t>
  </si>
  <si>
    <t>5 pair jeans, 4 shorts, 5 golf shorts, 4 slacks</t>
  </si>
  <si>
    <t>long underwear, tshirts, underwear, socks, workout clothes, swim and raft clothes, fleecex8</t>
  </si>
  <si>
    <t>Mirrors</t>
  </si>
  <si>
    <t>2 large antique mirrors in bdrm and bath</t>
  </si>
  <si>
    <t>Luggage</t>
  </si>
  <si>
    <t>Knitting Tools</t>
  </si>
  <si>
    <t>40 sets of knitting needles</t>
  </si>
  <si>
    <t>6 pieces of luggage of various sizes</t>
  </si>
  <si>
    <t>Table</t>
  </si>
  <si>
    <t>Camp Chairs</t>
  </si>
  <si>
    <t>8 various chairs</t>
  </si>
  <si>
    <t>Mikasa</t>
  </si>
  <si>
    <t>Pew</t>
  </si>
  <si>
    <t>www.etsy.com</t>
  </si>
  <si>
    <t>vintage 12ft oak church pew</t>
  </si>
  <si>
    <t>Toys</t>
  </si>
  <si>
    <t>Trunks</t>
  </si>
  <si>
    <t>2 vintage steamer trunks</t>
  </si>
  <si>
    <t>Deacons Bench</t>
  </si>
  <si>
    <t>End Table</t>
  </si>
  <si>
    <t>Rugs</t>
  </si>
  <si>
    <t>bench cabinet</t>
  </si>
  <si>
    <t>antique oak book shelf end table</t>
  </si>
  <si>
    <t>Paxton Lumber</t>
  </si>
  <si>
    <t>Roofing Harness</t>
  </si>
  <si>
    <t>Jet 12in drill press</t>
  </si>
  <si>
    <t>Knife Block</t>
  </si>
  <si>
    <t>Wustuf knife set</t>
  </si>
  <si>
    <t>ATM Supplies, paper, 3 CDU, UPS, numerous spare parts, market signs, ATM signs and bulbs, etc</t>
  </si>
  <si>
    <t>Scroll Saw</t>
  </si>
  <si>
    <t>Bench top scroll saw with extra blades and table</t>
  </si>
  <si>
    <t>Dad brought back from WWII</t>
  </si>
  <si>
    <t>Orvis Leather jacket and gloves, down vest, 2 other vests, sheep skin coat</t>
  </si>
  <si>
    <t>www.orvis.com; www.overland.com</t>
  </si>
  <si>
    <t>https://www.wayfair.com/furniture/pdp/upper-square-beckson-ergonomic-mesh-task-chair-w001708412.html?piid=244892925</t>
  </si>
  <si>
    <t>https://hillcrestcollections.com/shop/house-home/furniture-house-home/chests-cabinets-furniture-house-home/old-general-store-wooden-display-hutch/</t>
  </si>
  <si>
    <t>Big Board Cutting Station w Drawers</t>
  </si>
  <si>
    <t>https://www.shesewingtables.com/1561755712/checkouts/7e7b8c9566d174c2c3d51b3e8d6b089e?_ga=2.66349742.1826432820.1606333062-943283720.1606333062%26_gac%3D1.193179231.1606333062.CjwKCAiAnvj9BRA4EiwAuUMDfxWfc7POagut8RXhuK5tX7LixEevENrKaxkI4MxyupA-8t2oqj7g0hoC_zIQAvD_BwE</t>
  </si>
  <si>
    <t>Portable Sew Steady Table</t>
  </si>
  <si>
    <t>https://www.shesewingtables.com/collections/accessories/products/giant-sewing-table-24x-32</t>
  </si>
  <si>
    <t>Iron</t>
  </si>
  <si>
    <t>https://www.amazon.com/dp/B08L4B9G85/ref=sspa_dk_detail_0?pd_rd_i=B007R2E578&amp;pd_rd_w=HwoDs&amp;pf_rd_p=f0355a48-7e73-489a-9590-564e12837b93&amp;pd_rd_wg=Uwrne&amp;pf_rd_r=QP2Z33RDJBKZ7ZSHM6XV&amp;pd_rd_r=f56fd1b8-1116-46ef-aaef-6a4982998984&amp;spLa=ZW5jcnlwdGVkUXVhbGlmaWVyPUFBNzRUVEdVSUFIR08mZW5jcnlwdGVkSWQ9QTAxNTE3NTgxQjRRRjVTV0NKWUtaJmVuY3J5cHRlZEFkSWQ9QTA1Njg2ODFOUDVWOEFLM1dIM0wmd2lkZ2V0TmFtZT1zcF9kZXRhaWxfdGhlbWF0aWMmYWN0aW9uPWNsaWNrUmVkaXJlY3QmZG9Ob3RMb2dDbGljaz10cnVl&amp;th=1</t>
  </si>
  <si>
    <t>Design Wall</t>
  </si>
  <si>
    <t>http://www.classyamericandesignwalls.com/shop/c/p/Jumbo-Design-Wall-x31772244.htm</t>
  </si>
  <si>
    <t>16 qt Plastic Totes (6) - 3 sets</t>
  </si>
  <si>
    <t>https://www.wayfair.com/storage-organization/pdp/rubbermaid-cleverstore-storage-16-qt-plastic-tote-set-qu10072.html</t>
  </si>
  <si>
    <t>Divided Plastic Box (4)</t>
  </si>
  <si>
    <t>https://www.wayfair.com/storage-organization/pdp/rebrilliant-super-satchel-double-deep-with-removable-divider-plastic-box-w001805144.html?piid=1888076143</t>
  </si>
  <si>
    <t>Lg Plastic Box (4)</t>
  </si>
  <si>
    <t>https://www.wayfair.com/storage-organization/pdp/homz-plastic-box-set-hhoz1295.html</t>
  </si>
  <si>
    <t>Rotating Cutting Mat (17")</t>
  </si>
  <si>
    <t>https://www.hancocks-paducah.com/Olfa-17-Inch-Rotating-Cutting-Mat?quantity=1&amp;custcol_tt_itemoption_decimals=1</t>
  </si>
  <si>
    <t>Olfa Cutting Mat 24x36</t>
  </si>
  <si>
    <t>https://www.hancocks-paducah.com/Olfa-Cutting-Mat-24-x-36?quantity=1&amp;custcol_tt_itemoption_decimals=1</t>
  </si>
  <si>
    <t>Olfa Cutting Mat 12x17 travel</t>
  </si>
  <si>
    <t>https://www.hancocks-paducah.com/Olfa-Folding-Cutting-Mat-12-Inch-by-17-Inch?quantity=1&amp;custcol_tt_itemoption_decimals=1</t>
  </si>
  <si>
    <t>Wool Ironing Mat 17x24</t>
  </si>
  <si>
    <t>Olfa Rotary Cutter (2)</t>
  </si>
  <si>
    <t>https://www.amazon.com/OLFA-1136602-RTY-2DX-Rotary-Pacific/dp/B07RLLS7T5/ref=pd_lpo_469_t_1/145-8580132-1754943?_encoding=UTF8&amp;pd_rd_i=B07RLLS7T5&amp;pd_rd_r=a542f2e3-4b6b-47d2-ac49-16cd6aa9f268&amp;pd_rd_w=yDojU&amp;pd_rd_wg=LI3Nb&amp;pf_rd_p=7b36d496-f366-4631-94d3-61b87b52511b&amp;pf_rd_r=M9R3Z01WDBJCBM99YY2S&amp;psc=1&amp;refRID=M9R3Z01WDBJCBM99YY2S</t>
  </si>
  <si>
    <t>Rotary Cutter Blades (10 pack)</t>
  </si>
  <si>
    <t>https://www.amazon.com/OLFA-45mm-Rotary-Blades-10-pack/dp/B001705RTQ</t>
  </si>
  <si>
    <t>Mini Project Iron travel</t>
  </si>
  <si>
    <t>https://www.anniescatalog.com/detail.html?code=147932&amp;source=NBSSEMG&amp;gclid=CjwKCAiAnvj9BRA4EiwAuUMDfwCzMBJM6P9nW-rS_mRas2umnpNVGKbhFy-Om6MnvjchGbY9FmlKfhoCBMwQAvD_BwE</t>
  </si>
  <si>
    <t>Fabric</t>
  </si>
  <si>
    <t>Kaleidoscope Kit</t>
  </si>
  <si>
    <t>https://www.hancocks-paducah.com/In-The-Beginning-Fabrics-Fabrics-Haven-Multi-Kaleidoscope-Quilt-Kit?quantity=1&amp;custcol_tt_itemoption_decimals=1</t>
  </si>
  <si>
    <t>Friendly Neighbor Kit</t>
  </si>
  <si>
    <t>https://www.missouriquiltco.com/shop/detail/121469/moda-fabrics/corey-yoder/friendly-neighbor-kit</t>
  </si>
  <si>
    <t>Intergalactic Quilt Kit</t>
  </si>
  <si>
    <t>https://www.fatquartershop.com/intergalactic-quilt-kit</t>
  </si>
  <si>
    <t>Barn Dance Missie Carpenter Quilt Kit</t>
  </si>
  <si>
    <t>https://www.hancocks-paducah.com/Blank-Quilting-Fabrics-Barn-Dance-Missie-Carpenter-Quilt-Kit?quantity=1&amp;custcol_tt_itemoption_decimals=1</t>
  </si>
  <si>
    <t>Campers Quilt Kit (Bradley)</t>
  </si>
  <si>
    <t>https://www.etsy.com/listing/848947346/amy-bradley-designs-campers-quilt-kit?gpla=1&amp;gao=1&amp;&amp;utm_source=google&amp;utm_medium=cpc&amp;utm_campaign=shopping_us_ts1-a-craft_supplies_and_tools-other&amp;utm_custom1=_k_CjwKCAiAnvj9BRA4EiwAuUMDf_nFmUCa4n-iwLna1jt71dY1XoYL6eXy1sRwDRkMrX20tqhrb2cSiBoCKeoQAvD_BwE_k_&amp;utm_content=go_1844177513_75209138052_346363541160_pla-295462056907_c__848947346_102711442&amp;utm_custom2=1844177513&amp;gclid=CjwKCAiAnvj9BRA4EiwAuUMDf_nFmUCa4n-iwLna1jt71dY1XoYL6eXy1sRwDRkMrX20tqhrb2cSiBoCKeoQAvD_BwE</t>
  </si>
  <si>
    <t>Jelly Rolls (6)</t>
  </si>
  <si>
    <t>https://jordanfabrics.com/collections/pre-cut-products/products/kaufman-pre-cut-40-piece-2-1-2-strips-jelly-roll-951-40-collection-cf-neutral</t>
  </si>
  <si>
    <t>Yardage (avg. $14/yd) - 100 yds</t>
  </si>
  <si>
    <t>Layer Cakes (3)</t>
  </si>
  <si>
    <t>https://www.missouriquiltco.com/shop/detail/123535/moda-fabrics/robin-pickens/solana-layer-cake</t>
  </si>
  <si>
    <t>Fat Quarters Bundle (37)</t>
  </si>
  <si>
    <t>https://www.missouriquiltco.com/shop/detail/123537/moda-fabrics/robin-pickens/solana-fat-quarter-bundle</t>
  </si>
  <si>
    <t>Charm Packs (10)</t>
  </si>
  <si>
    <t>https://www.missouriquiltco.com/shop/detail/121171/freespirit-fabrics/kaffe-fassett/kaffe-fassett-collective-august-2020-hot-charm-pack</t>
  </si>
  <si>
    <t>Lap Quilting Hoop 12x21</t>
  </si>
  <si>
    <t>https://www.etsy.com/listing/896164617/oval-12-x-21-german-made-wooden-quilt?gpla=1&amp;gao=1&amp;&amp;utm_source=google&amp;utm_medium=cpc&amp;utm_campaign=shopping_us_a-craft_supplies_and_tools-frames_hoops_and_stands-hoops&amp;utm_custom1=_k_CjwKCAiAnvj9BRA4EiwAuUMDfxOnHijMtRDXFUBCl9JZbeqmB_TrZsbK9aU0TOZilGcYx5kidi1fjBoCvnEQAvD_BwE_k_&amp;utm_content=go_11502762680_119128277704_476190397811_pla-296992088090_c__896164617_12768591&amp;utm_custom2=11502762680&amp;gclid=CjwKCAiAnvj9BRA4EiwAuUMDfxOnHijMtRDXFUBCl9JZbeqmB_TrZsbK9aU0TOZilGcYx5kidi1fjBoCvnEQAvD_BwE</t>
  </si>
  <si>
    <t>Ott Light 3-in-1 Craft Floor Lamp</t>
  </si>
  <si>
    <t>https://www.amazon.com/dp/B0782TWR13/ref=sspa_dk_detail_5?psc=1&amp;pd_rd_i=B0782TWR13&amp;pd_rd_w=7rV1G&amp;pf_rd_p=7d37a48b-2b1a-4373-8c1a-bdcc5da66be9&amp;pd_rd_wg=HnwBL&amp;pf_rd_r=MZ9JTR6ZGTKEATQ13QA7&amp;pd_rd_r=531fac7e-bd9c-48db-816f-ee8b6941c73b&amp;spLa=ZW5jcnlwdGVkUXVhbGlmaWVyPUEzOTVYWTVWQlBURldNJmVuY3J5cHRlZElkPUEwNTc4MjQwQkRFRDI4TU5BWlhXJmVuY3J5cHRlZEFkSWQ9QTAwMjQ5MDkzRTRJUDRJVjNMVTcmd2lkZ2V0TmFtZT1zcF9kZXRhaWwmYWN0aW9uPWNsaWNrUmVkaXJlY3QmZG9Ob3RMb2dDbGljaz10cnVl</t>
  </si>
  <si>
    <t>OttLite Desk Lamp</t>
  </si>
  <si>
    <t>https://www.amazon.com/OttLite-Recharge-Brightness-Rechargeable-Eyestrain/dp/B07PNP9L7X/ref=sr_1_28?crid=2TEZPR3ACCVBH&amp;dchild=1&amp;keywords=ott+lights+for+crafting+and+sewing&amp;qid=1606338206&amp;s=hi&amp;sprefix=ott+li%2Ctools%2C194&amp;sr=1-28</t>
  </si>
  <si>
    <t>Rulers</t>
  </si>
  <si>
    <t>Ruler 6x24, 6.5x6.5, 12.5x12.5, 5x5,2.5x18, 10x10, 8.5x8.5, 2.5x18, 3.5x3.5</t>
  </si>
  <si>
    <t>https://redrockthreads.com/notions/71162.asp</t>
  </si>
  <si>
    <t>Notions</t>
  </si>
  <si>
    <t>Thread - Aurifil neutral cones (2)</t>
  </si>
  <si>
    <t>Thread - Aurifil color spools (set of 12)</t>
  </si>
  <si>
    <t>Thread - Aurifil 80 wt/50 wt set (45 spools)</t>
  </si>
  <si>
    <t>Quick Curve and QCR Mini Rulers</t>
  </si>
  <si>
    <t>https://www.connectingthreads.com/search?q=rulers&amp;utm_source=media&amp;utm_medium=marketing&amp;media=PPCGNBT&amp;gclid=CjwKCAiAnvj9BRA4EiwAuUMDf8z8nhBB1xC3RVOFLIPQAhcCXED9goNqvVFe4yBB7kmkbye1YfKpZRoCG3AQAvD_BwE&amp;utm_campaign=PPCGNBT</t>
  </si>
  <si>
    <t>Add A Quarter Plus Ruler</t>
  </si>
  <si>
    <t>https://www.fatquartershop.com/add-a-quarter-12-ruler</t>
  </si>
  <si>
    <t>Gypsy Gripper</t>
  </si>
  <si>
    <t>https://www.fatquartershop.com/gypsy-gripper</t>
  </si>
  <si>
    <t>Bloc Loc Flying Geese Rulers (5 sizes)</t>
  </si>
  <si>
    <t>https://www.fatquartershop.com/quilting-notions/quilting-rulers?p=2</t>
  </si>
  <si>
    <t>Bloc Loc HST Ruler Set</t>
  </si>
  <si>
    <t>https://www.fatquartershop.com/bloc-loc-half-square-triangle-square-up-ruler-set-2</t>
  </si>
  <si>
    <t>Schmetz Needles</t>
  </si>
  <si>
    <t>https://www.amazon.com/Schmetz-Universal-Sewing-Machine-Needles-Assorted/dp/B07CTYG9PG/ref=sr_1_2_sspa?dchild=1&amp;keywords=bernina+needles&amp;qid=1606341372&amp;sr=8-2-spons&amp;psc=1&amp;spLa=ZW5jcnlwdGVkUXVhbGlmaWVyPUFINVJIN1NNRFdNNVYmZW5jcnlwdGVkSWQ9QTAyMTQ0ODAxWkdaSUhVTTlFSDU5JmVuY3J5cHRlZEFkSWQ9QTA1NTU4MDMzSTBCUEdNWkc1TEgwJndpZGdldE5hbWU9c3BfYXRmJmFjdGlvbj1jbGlja1JlZGlyZWN0JmRvTm90TG9nQ2xpY2s9dHJ1ZQ==</t>
  </si>
  <si>
    <t>Quilting Planner</t>
  </si>
  <si>
    <t>https://www.zazzle.com/quilting_planner-256042801062156484?rf=238840279726397180&amp;tc=CjwKCAiAnvj9BRA4EiwAuUMDf3iiJw9XuGElbESqgGbg39RHp3Hc63lqzt8Xels4-cUWqygwBbMaBBoCW9QQAvD_BwE&amp;utm_source=google&amp;utm_medium=cpc&amp;utm_campaign=us_shopping&amp;utm_term=z256042801062156484&amp;ca_chid=2001810&amp;ca_source=gaw&amp;ca_ace=&amp;ca_nw=g&amp;ca_dev=c&amp;ca_pl=&amp;ca_pos=&amp;ca_cid=385498137556&amp;ca_agid=85467291304&amp;ca_caid=6553881310&amp;ca_adid=385498137556&amp;ca_kwt=&amp;ca_mt=&amp;ca_fid=&amp;ca_tid=pla-542637409355&amp;ca_lp=9028904&amp;ca_li=&amp;ca_devm=&amp;ca_plt=&amp;gclsrc=aw.ds&amp;gclid=CjwKCAiAnvj9BRA4EiwAuUMDf3iiJw9XuGElbESqgGbg39RHp3Hc63lqzt8Xels4-cUWqygwBbMaBBoCW9QQAvD_BwE</t>
  </si>
  <si>
    <t>Curved Corner Cutter Ruler</t>
  </si>
  <si>
    <t>https://www.fatquartershop.com/creative-grids-multi-size-curved-corner-cutter-ruler-cgrccc</t>
  </si>
  <si>
    <t>22.5 Degree Triangle Ruler</t>
  </si>
  <si>
    <t>https://www.fatquartershop.com/creative-grids22-5-degree-triangle-ruler</t>
  </si>
  <si>
    <t>Log Cabin Trim Tool Two</t>
  </si>
  <si>
    <t>https://www.fatquartershop.com/creative-grids-log-cabin-trim-tool-two-creative-grids-cgrjaw2</t>
  </si>
  <si>
    <t>Kaleido-Ruler Large</t>
  </si>
  <si>
    <t>https://www.missouriquiltco.com/shop/detail/116853/michell-marketing/marti-michell/kaleido-ruler-large</t>
  </si>
  <si>
    <t>Ruler Racks (2)</t>
  </si>
  <si>
    <t>https://www.shabbyfabrics.com/omnigrid-wooden-ruler-rack-P59863.aspx?gclid=CjwKCAiAnvj9BRA4EiwAuUMDf76Z7CY2Hvja8tlLs6WQL-wqLShOpnIe0Ul0U7ykIPBs822Y27DaPRoCxFMQAvD_BwE</t>
  </si>
  <si>
    <t>Fussy Cutting Mirror</t>
  </si>
  <si>
    <t>https://www.keepsakequilting.com/Fussy-Cutting-Mirror?gclid=CjwKCAiAnvj9BRA4EiwAuUMDf_-CjGo8wWMKeINzXYrOXweqfUHuqHsrFrT9P-vmZyLCJkYNBId2qRoCM6cQAvD_BwE</t>
  </si>
  <si>
    <t>Karen K Buckley's Scissor Set (4)</t>
  </si>
  <si>
    <t>https://www.embroiderydesigns.com/productdetails/brewer-sewing-supplies/supplies/1/kkbuckleyscissors2.aspx?gclid=CjwKCAiAnvj9BRA4EiwAuUMDfyw-uKeQ-Ca05Tq06sIwk60xz_JdRMDG6CIK_SFP45LHFwX8-wZP6BoCHiMQAvD_BwE</t>
  </si>
  <si>
    <t>Kai 10" Shears</t>
  </si>
  <si>
    <t>https://www.amazon.com/dp/B00944EWBQ/?tag=sls0019-20</t>
  </si>
  <si>
    <t>Pillow Inserts (18x18) 4</t>
  </si>
  <si>
    <t>https://www.amazon.com/Foamily-Premium-Hypoallergenic-Polyester-Standard/dp/B071YDNHDD/ref=sr_1_2_sspa?dchild=1&amp;keywords=pillow+inserts18x18&amp;qid=1606342842&amp;sr=8-2-spons&amp;psc=1&amp;spLa=ZW5jcnlwdGVkUXVhbGlmaWVyPUExMk1ESERGVzZWM05EJmVuY3J5cHRlZElkPUEwNjY0MTI2MVIzRzRFVk5TVFYxUiZlbmNyeXB0ZWRBZElkPUEwOTUzMDg1MVBaMUZGNTJSQkpZMSZ3aWRnZXROYW1lPXNwX2F0ZiZhY3Rpb249Y2xpY2tSZWRpcmVjdCZkb05vdExvZ0NsaWNrPXRydWU=</t>
  </si>
  <si>
    <t>Spray Misting Bottles (2)</t>
  </si>
  <si>
    <t>https://www.aquilterscorner.com/shop/c/p/Spray-Misting-Bottle-Individual-x26424298.htm</t>
  </si>
  <si>
    <t>Zippers (a dozen?)</t>
  </si>
  <si>
    <t>Batting-Cotton, Queen (3)</t>
  </si>
  <si>
    <t>https://www.missouriquiltco.com/shop/detail/23061/quilters-dream/-/quilters-dream-select-natural-cotton-queen-batting</t>
  </si>
  <si>
    <t>Batting-Wool, King (2)</t>
  </si>
  <si>
    <t>https://www.missouriquiltco.com/shop/detail/52936/quilters-dream/-/quilters-dream-wool-king-batting</t>
  </si>
  <si>
    <t>Wrap N Zap Batting (4)</t>
  </si>
  <si>
    <t>Batting Together Tape (2)</t>
  </si>
  <si>
    <t>https://www.missouriquiltco.com/shop/detail/9456/heat-press-batting-together/-/heat-press-batting-together-tape-15in-x-15yds</t>
  </si>
  <si>
    <t>Shape Flex Fusible Interfacing</t>
  </si>
  <si>
    <t>https://www.fabric.com/buy/0681936/pellon-sf101-shape-flex-cotton-woven-fusible-interfacing-20-x-10-yards-bolt-white</t>
  </si>
  <si>
    <t>Wonder Under Stabilizer</t>
  </si>
  <si>
    <t>Quilting Pins (2)</t>
  </si>
  <si>
    <t>https://www.missouriquiltco.com/shop/detail/51338/clover/clover-needlecraft/clover-fine-quilting-pins</t>
  </si>
  <si>
    <t>Zirkel Pin Holder</t>
  </si>
  <si>
    <t>Clips (2 sets of 50)</t>
  </si>
  <si>
    <t>https://www.fabric.com/buy/0624657/clover-wonder-clips-assortment-50-pcs</t>
  </si>
  <si>
    <t>Quilting Thimbles (2)</t>
  </si>
  <si>
    <t>https://www.fabric.com/buy/0366616/clover-natural-fit-leather-thimble-small?cm_mmc=CJ-_-Suzy+Quilts-_-8199230-_-11554916&amp;cjevent=051270182f7311eb8238039a0a1c0e0d</t>
  </si>
  <si>
    <t>Needle Pullers (2)</t>
  </si>
  <si>
    <t>https://www.amazon.com/dp/B015OILP8S/ref=sm_n_au_dka_US_pr_con_0_0?adId=B015OILP8S&amp;creativeASIN=B015OILP8S&amp;linkId=d0b45eb75749ee2105c9739770c73732&amp;tag=suzyq04-20&amp;linkCode=w41&amp;ref-refURL=https%3A%2F%2Fsuzyquilts.com%2Fbest-thimble%2F&amp;slotNum=0&amp;imprToken=PJN1eUpZ0jux9n1JJW3gXQ&amp;adType=smart&amp;adMode=auto&amp;adFormat=grid&amp;impressionTimestamp=1606345646847</t>
  </si>
  <si>
    <t>Hera Marker</t>
  </si>
  <si>
    <t>https://www.joann.com/clover-hera-marker/9620873.html?utm_source=google&amp;utm_medium=cpc&amp;gclid=CjwKCAiAnvj9BRA4EiwAuUMDfwC7rbR8zjEwAmIcoUsqgmoHg9j37hHo2HgFTpxesQOTgMLI66WGdRoCzvYQAvD_BwE</t>
  </si>
  <si>
    <t>Tailor's Clapper</t>
  </si>
  <si>
    <t>https://www.amazon.com/Jacksons-Woodworks-Medium-Tailors-Clapper/dp/B01G3RE9O6</t>
  </si>
  <si>
    <t>Prym Roll</t>
  </si>
  <si>
    <t>https://www.amazon.com/PRYM-Ironing-Out-Harder-Polyester-Multi-Colour/dp/B01DMGBXUO/ref=pd_bxgy_2/145-8580132-1754943?_encoding=UTF8&amp;pd_rd_i=B01DMGBXUO&amp;pd_rd_r=4cef1dce-d26c-4196-a00d-b96bea70d547&amp;pd_rd_w=vXnsi&amp;pd_rd_wg=hrQkc&amp;pf_rd_p=f325d01c-4658-4593-be83-3e12ca663f0e&amp;pf_rd_r=6AFXYNNMBMB8HMS99T9A&amp;psc=1&amp;refRID=6AFXYNNMBMB8HMS99T9A</t>
  </si>
  <si>
    <t>That Purple Thang (2)</t>
  </si>
  <si>
    <t>https://www.amazon.com/dp/B07Z2J1BM7/ref=sspa_dk_detail_1?psc=1&amp;pd_rd_i=B07Z2J1BM7&amp;pd_rd_w=YvOR7&amp;pf_rd_p=f0355a48-7e73-489a-9590-564e12837b93&amp;pd_rd_wg=edXEN&amp;pf_rd_r=DH1QSWVHR9BHEC86EQFB&amp;pd_rd_r=a09b1bee-dbb0-400d-a2a3-d5fa9fda7e5c&amp;spLa=ZW5jcnlwdGVkUXVhbGlmaWVyPUExTzg0WVBHRVZYUU1VJmVuY3J5cHRlZElkPUEwNzk4MDYyMTdKMzUySUxVNkpBUiZlbmNyeXB0ZWRBZElkPUEwOTA4MzE0RFo1T1RHTTZUSU5YJndpZGdldE5hbWU9c3BfZGV0YWlsX3RoZW1hdGljJmFjdGlvbj1jbGlja1JlZGlyZWN0JmRvTm90TG9nQ2xpY2s9dHJ1ZQ==</t>
  </si>
  <si>
    <t>Best Press - gal</t>
  </si>
  <si>
    <t>https://www.joann.com/mary-ellen-s-best-press-refills-1-gallon-linen-fresh/10560068.html?utm_source=google&amp;utm_medium=cpc&amp;gclid=CjwKCAiAnvj9BRA4EiwAuUMDf2BZ9sUQA-e7nyQ31lAHLu4VQuzkMaP7fZj4EUkiCni52lPwa605fBoCcRgQAvD_BwE</t>
  </si>
  <si>
    <t>Heat Erasable Marking Pens</t>
  </si>
  <si>
    <t>https://www.amazon.com/Erasable-Marking-Refills-Quilting-Dressmaking/dp/B07DNG3LXW</t>
  </si>
  <si>
    <t>Painter's Tape for Marking Fabric</t>
  </si>
  <si>
    <t>https://www.amazon.com/ScotchBlue-Painters-Multi-Use-94-Inch-60-Yard/dp/B00004Z4CP/ref=pd_bxgy_3/145-8580132-1754943?_encoding=UTF8&amp;pd_rd_i=B00004Z4CP&amp;pd_rd_r=006c0f5c-9ee1-4051-8d13-bd38754160e0&amp;pd_rd_w=UawWl&amp;pd_rd_wg=3eKUR&amp;pf_rd_p=f325d01c-4658-4593-be83-3e12ca663f0e&amp;pf_rd_r=RASH7QSG4XY9RTXNEDE0&amp;psc=1&amp;refRID=RASH7QSG4XY9RTXNEDE0</t>
  </si>
  <si>
    <t>Retractable Tape Measure</t>
  </si>
  <si>
    <t>https://www.amazon.com/Measure-Measuring-Tailors-Measurements-Retractable/dp/B07NVHX517/ref=zg_bs_2933774011_27?_encoding=UTF8&amp;psc=1&amp;refRID=7MHQ3PDB83CCJ3SDMKP0</t>
  </si>
  <si>
    <t>Encyclopedia of Classic Quilt Patterns</t>
  </si>
  <si>
    <t>https://www.hobbylobby.com/Fabric-Sewing/Books/Quilting-Books/Encyclopedia-Of-Classic-Quilt-Patterns/p/46603?gclid=CjwKCAiAnvj9BRA4EiwAuUMDf8mOqG_leHD-K-68l3aHVPB5ZdPeq4YrTEeYTNyAbk09rUdSEvJOoRoCnEQQAvD_BwE</t>
  </si>
  <si>
    <t>Free-Motion Mastery in a Month Kit</t>
  </si>
  <si>
    <t>https://ranaemerrillquilts.com/collections/all/products/free-motion-mastery-in-a-month-deluxe-bundle-video-class-book-tool-kit-dvd-format</t>
  </si>
  <si>
    <t>The Bible Sampler Quilt Book</t>
  </si>
  <si>
    <t>The Farmer's Wife 1930's Sampler</t>
  </si>
  <si>
    <t>One-Block Wonder Quilts</t>
  </si>
  <si>
    <t>https://www.amazon.com/One-Block-Wonder-Panel-Quilts-Kind/dp/1617459844/ref=sr_1_3?crid=1HC15WQIB1D1A&amp;dchild=1&amp;keywords=one+block+wonder+quilt+book&amp;qid=1606348100&amp;sprefix=One+Block+Won%2Caps%2C219&amp;sr=8-3</t>
  </si>
  <si>
    <t>Creating Art Quilts</t>
  </si>
  <si>
    <t>https://www.amazon.com/Creating-Quilts-Panels-Step-Step/dp/1947163167/ref=pd_sbs_14_9?_encoding=UTF8&amp;pd_rd_i=1947163167&amp;pd_rd_r=5dffd504-a938-4966-9a72-dc58eddfe0d6&amp;pd_rd_w=9swEd&amp;pd_rd_wg=DbSgu&amp;pf_rd_p=ed1e2146-ecfe-435e-b3b5-d79fa072fd58&amp;pf_rd_r=413RB7M9KR1NKK5TH139&amp;psc=1&amp;refRID=413RB7M9KR1NKK5TH139</t>
  </si>
  <si>
    <t>Stitching Pathways-Machine Quilting</t>
  </si>
  <si>
    <t>https://www.amazon.com/dp/1935726935/ref=sspa_dk_detail_0?psc=1&amp;spLa=ZW5jcnlwdGVkUXVhbGlmaWVyPUExWlBCTldDRk1JSlo5JmVuY3J5cHRlZElkPUEwNTcwNzg5MzdNSEdJTkdZNkJKVyZlbmNyeXB0ZWRBZElkPUEwMTgyODE5Vk1OT1ZIRktRWTIwJndpZGdldE5hbWU9c3BfZGV0YWlsJmFjdGlvbj1jbGlja1JlZGlyZWN0JmRvTm90TG9nQ2xpY2s9dHJ1ZQ==</t>
  </si>
  <si>
    <t>Free Motion Meandering-A. Walters</t>
  </si>
  <si>
    <t>https://www.amazon.com/Free-Motion-Meandering-Beginners-Machine-Quilting/dp/1617455202/ref=pd_bxgy_img_2/145-8580132-1754943?_encoding=UTF8&amp;pd_rd_i=1617455202&amp;pd_rd_r=a393927e-6bac-435b-b651-08c899b7c524&amp;pd_rd_w=zPyGn&amp;pd_rd_wg=DE701&amp;pf_rd_p=f325d01c-4658-4593-be83-3e12ca663f0e&amp;pf_rd_r=V1SR6N2HD7XXNRW52MNG&amp;psc=1&amp;refRID=V1SR6N2HD7XXNRW52MNG</t>
  </si>
  <si>
    <t>Ultimate Quilt Block Collection</t>
  </si>
  <si>
    <t>Oh Scrap! Fabulous Quilts from Stash</t>
  </si>
  <si>
    <t>https://www.amazon.com/Oh-Scrap-Fabulous-Quilts-Stash/dp/1604688947/ref=pd_bxgy_img_2/145-8580132-1754943?_encoding=UTF8&amp;pd_rd_i=1604688947&amp;pd_rd_r=7c67dddd-4daa-48dd-8110-029b7c8e5226&amp;pd_rd_w=7nen0&amp;pd_rd_wg=lhfDC&amp;pf_rd_p=f325d01c-4658-4593-be83-3e12ca663f0e&amp;pf_rd_r=GS6SCPE0MYHGCZ258ADA&amp;psc=1&amp;refRID=GS6SCPE0MYHGCZ258ADA</t>
  </si>
  <si>
    <t>Tweezers</t>
  </si>
  <si>
    <t>Wild Thing Cabin in the Woods Quilt Kit</t>
  </si>
  <si>
    <t>Storage Hutch</t>
  </si>
  <si>
    <t xml:space="preserve">www.etsy.com; </t>
  </si>
  <si>
    <t>Dog Crates</t>
  </si>
  <si>
    <t>2 dog crates and large fenced outside kennel and dog toys</t>
  </si>
  <si>
    <t>Weber Grill</t>
  </si>
  <si>
    <t>black weber charcoal grill</t>
  </si>
  <si>
    <t>Quilting</t>
  </si>
  <si>
    <t>Knitting</t>
  </si>
  <si>
    <t>ace</t>
  </si>
  <si>
    <t>Approx 150 kits and skiens of yarn</t>
  </si>
  <si>
    <t>25 framed pictures and large oak mirror &amp; antique snow shoes from grandpa</t>
  </si>
  <si>
    <t>etsy</t>
  </si>
  <si>
    <t>Quilt Block</t>
  </si>
  <si>
    <t>Dads personalized Orvis bamboo spinning rod and reel with net on wall</t>
  </si>
  <si>
    <t>Fireplace</t>
  </si>
  <si>
    <t xml:space="preserve">3 antique irons, Pitcher painted cabin picture, dog dishes, </t>
  </si>
  <si>
    <t>Extra Sorel boots, slippers, tennis shoes, carhartt jacket, 6 hats, umbrella</t>
  </si>
  <si>
    <t>5gal chinking, paint, stain, 5 gal clear coat sealers and all tools, chinking gun and nozzles</t>
  </si>
  <si>
    <t>GLMGC</t>
  </si>
  <si>
    <t>Supplies</t>
  </si>
  <si>
    <t>www.smith-wesson.com; www.bulkammo.com</t>
  </si>
  <si>
    <t>Rifle Scope</t>
  </si>
  <si>
    <t>Mikita cutter and assorted biscuits</t>
  </si>
  <si>
    <t>FWI</t>
  </si>
  <si>
    <t>Outback Power Mate3 contoller and display, installation</t>
  </si>
  <si>
    <t>pump action, single shot</t>
  </si>
  <si>
    <t>Sorel, Muck and Hiking boots. Sandles, carhart jacket and insulated overalls,  leather purse, purple down jacket, woolrich jacket</t>
  </si>
  <si>
    <t>7 pair jeans, 5 dress slacks, 1 flannel lined jeans, yoga pants, capri and shorts</t>
  </si>
  <si>
    <t>12 skirts, 10 dresses, 6 suit jackets, scarves</t>
  </si>
  <si>
    <t>3 hand knit sweaters, 12 store bought</t>
  </si>
  <si>
    <t>15 pair shoes, belts, sandles, etc.</t>
  </si>
  <si>
    <t>underwear, slips, socks, etc.</t>
  </si>
  <si>
    <t>12 baskets of various sizes and styles throughout the house</t>
  </si>
  <si>
    <t>Bookcases</t>
  </si>
  <si>
    <t>3 large Ikea bookcases with storage drawers and benches</t>
  </si>
  <si>
    <t>Futon</t>
  </si>
  <si>
    <t>Phone &amp; Picture</t>
  </si>
  <si>
    <t>Antique grandpa phone and hand painted water color of cabin</t>
  </si>
  <si>
    <t>Baby Pic</t>
  </si>
  <si>
    <t>Bathroom pic</t>
  </si>
  <si>
    <t>3 framed paintings</t>
  </si>
  <si>
    <t>Binoculars</t>
  </si>
  <si>
    <t>1 old and 1 new Leupold binoculars</t>
  </si>
  <si>
    <t>Spotting Scope</t>
  </si>
  <si>
    <t>Leupold scope, stand, camera attachment, case, window clamp</t>
  </si>
  <si>
    <t>2 pair prescription glasses</t>
  </si>
  <si>
    <t>WP Optical</t>
  </si>
  <si>
    <t>Hangers</t>
  </si>
  <si>
    <t>40 wood hangers and 200 plastic hangers across house</t>
  </si>
  <si>
    <t>Storage Containers</t>
  </si>
  <si>
    <t>6 x hanging storage boxes, 12 photo storage boxes, 4 weathertight box, 3 plastic milk crates</t>
  </si>
  <si>
    <t>Awards</t>
  </si>
  <si>
    <t>Letter from President Ford, ALPA, FAA, National Search and Rescue, BSA, Eagle, Flight 217 passengers, mug, knife, lighter</t>
  </si>
  <si>
    <t>Organizers</t>
  </si>
  <si>
    <t>pajamas, robes, t-shirts, turtle necks, blouses, etc.</t>
  </si>
  <si>
    <t>2 x ceramic; 2 x restoration hardware, 2 x floor lamps</t>
  </si>
  <si>
    <t>12 months for 2 people, freeze dried food</t>
  </si>
  <si>
    <t>Vermont Castings gas fireplace and installation with stove pipe</t>
  </si>
  <si>
    <t>6 cord split and stacked firewood</t>
  </si>
  <si>
    <t>3 x Johnston Murphy shoes</t>
  </si>
  <si>
    <t>3 x 100% wool, custom tailored, mens and 25 ties, 4 belts</t>
  </si>
  <si>
    <t>6' skidsteer solutions box grader</t>
  </si>
  <si>
    <t>dirt bucket</t>
  </si>
  <si>
    <t>Dewalt 12in sliding miter/chop saw and stand, extra blades</t>
  </si>
  <si>
    <t>Flashlights</t>
  </si>
  <si>
    <t>Flashlights across the property, barn, lanterns in cabin, 2 in shop, large mag lite, entry, solar room, garage</t>
  </si>
  <si>
    <t>Mens Golf Club files, checks, forms, stamps, envelopes</t>
  </si>
  <si>
    <t>2 x 8ft tables and 16 folding chairs</t>
  </si>
  <si>
    <t>Roomba</t>
  </si>
  <si>
    <t>American Flag</t>
  </si>
  <si>
    <t>Flag in case from Iraq with photo</t>
  </si>
  <si>
    <t>La Crosse weather station</t>
  </si>
  <si>
    <t>Plants</t>
  </si>
  <si>
    <t>House Plants</t>
  </si>
  <si>
    <t>Numerous plants around house including large ficus and snake plant</t>
  </si>
  <si>
    <t>bloomscape.com</t>
  </si>
  <si>
    <t>8 sweatshirts for guests during campfires</t>
  </si>
  <si>
    <t>Tablecloths</t>
  </si>
  <si>
    <t>11 sets of coasters around house</t>
  </si>
  <si>
    <t>Aprons</t>
  </si>
  <si>
    <t>10 aprons of various styles</t>
  </si>
  <si>
    <t>Placemats</t>
  </si>
  <si>
    <t>43 x placements of various styles</t>
  </si>
  <si>
    <t>Coasters</t>
  </si>
  <si>
    <t>Front hall and Dining room and loft rugs</t>
  </si>
  <si>
    <t>Beach Bags</t>
  </si>
  <si>
    <t>Vases</t>
  </si>
  <si>
    <t>20 vases around house and cabin</t>
  </si>
  <si>
    <t>Vanity</t>
  </si>
  <si>
    <t>Stools</t>
  </si>
  <si>
    <t>Various</t>
  </si>
  <si>
    <t>Trash Cans</t>
  </si>
  <si>
    <t>Laundry, guest bath, 2 x cabin, loft, master, 2 x mastbath</t>
  </si>
  <si>
    <t>Dog Toys</t>
  </si>
  <si>
    <t>Large brass can filled with dog toys</t>
  </si>
  <si>
    <t>Dish Towels</t>
  </si>
  <si>
    <t>8 dish rag, 16 plain cloth napkins, 40 batik napkins, dish towels</t>
  </si>
  <si>
    <t>Couch</t>
  </si>
  <si>
    <t>Large Steelcase sectional couch</t>
  </si>
  <si>
    <t>Umbrella</t>
  </si>
  <si>
    <t>Large patio umbrella in picnic table with heavy base</t>
  </si>
  <si>
    <t>Wall Pictures</t>
  </si>
  <si>
    <t>Framed pictures in loft and master</t>
  </si>
  <si>
    <t>Pallette Forks</t>
  </si>
  <si>
    <t>Antique oak, slant front desk and chair, stationary, stamps, gifts, cards, envelopes, toys…</t>
  </si>
  <si>
    <t>Lazy Susan</t>
  </si>
  <si>
    <t>2 sheets 3/4", 12 sheets 1/4" veneer quarter sawn oak plywood</t>
  </si>
  <si>
    <t>4 chairs by fire ring</t>
  </si>
  <si>
    <t>ATM Machines</t>
  </si>
  <si>
    <t>Alpine Lumber</t>
  </si>
  <si>
    <t>antique student desk</t>
  </si>
  <si>
    <t>vintage student wooden steel school desk</t>
  </si>
  <si>
    <t>highlycollectibleantiques.com</t>
  </si>
  <si>
    <t>plastic shelves</t>
  </si>
  <si>
    <t>5 sets plastic storage shelves model #9494 Rimax,36x75x18 $101.96 ea</t>
  </si>
  <si>
    <t>homedepot.com</t>
  </si>
  <si>
    <t>Pizza Stone Set</t>
  </si>
  <si>
    <t>NeoCasa Black Ceramic Pizza Stone Pan Set w/pizza peel and cutter</t>
  </si>
  <si>
    <t>amazon.com</t>
  </si>
  <si>
    <t>1stdibs.com</t>
  </si>
  <si>
    <t>Cutting Board</t>
  </si>
  <si>
    <t>hickory, 1 7/8x12/24 butcher block</t>
  </si>
  <si>
    <t>countrymouldings.com</t>
  </si>
  <si>
    <t>hardwood-lumber.com</t>
  </si>
  <si>
    <t>large maple standard paddle board, 26x9x3/4, with handle</t>
  </si>
  <si>
    <t>barn</t>
  </si>
  <si>
    <t>bird house</t>
  </si>
  <si>
    <t>Bird in Hand Series Barn shaped bird house by Home Bazaar</t>
  </si>
  <si>
    <t>wayfair.com</t>
  </si>
  <si>
    <t>Victorian lamp</t>
  </si>
  <si>
    <t>Crystal Lace Tiffany 25 inch table lamp</t>
  </si>
  <si>
    <t>wafair.com</t>
  </si>
  <si>
    <t xml:space="preserve">Vase </t>
  </si>
  <si>
    <t>Elio Table Vase by Coastal Farmhouse</t>
  </si>
  <si>
    <t>Aguayo Full 80inch Futon and Mattress SkuW000429915</t>
  </si>
  <si>
    <t>pillows</t>
  </si>
  <si>
    <t>2 sofa pillows for futon couch above 59 each</t>
  </si>
  <si>
    <t>coffee table</t>
  </si>
  <si>
    <t>quarter sawn oak, drawer with decorative handle,</t>
  </si>
  <si>
    <t>etsy.com/DesignGallery005</t>
  </si>
  <si>
    <t>Pram</t>
  </si>
  <si>
    <t>Antique Victorian Eastlake Carved Walnut &amp; Beveled Marble Side Table</t>
  </si>
  <si>
    <t>2 bar stools HUSKY Seating Restaurant Bar Stool with Swivel padded seat and X back</t>
  </si>
  <si>
    <t>huskyseating.com</t>
  </si>
  <si>
    <t>typewriter</t>
  </si>
  <si>
    <t>antique LC Smith Desktop Typewriter</t>
  </si>
  <si>
    <t>etsy.com/BrooksawAntiques</t>
  </si>
  <si>
    <t xml:space="preserve">Barn </t>
  </si>
  <si>
    <t>1970's Smith Corona Galaxie Deluxe manual typewriter with case</t>
  </si>
  <si>
    <t>Berner Foosball table SKU 55-601</t>
  </si>
  <si>
    <t>gametablesforless.com</t>
  </si>
  <si>
    <t>dart board</t>
  </si>
  <si>
    <t>Winmau Blade 5 Dart Board</t>
  </si>
  <si>
    <t>darts.com</t>
  </si>
  <si>
    <t>darts</t>
  </si>
  <si>
    <t>Bottelsen Hammer Head Devasator Black Steal Steel Tip Dart Sets</t>
  </si>
  <si>
    <t>dart case</t>
  </si>
  <si>
    <t>Casemaster Sinister Aluminum Case</t>
  </si>
  <si>
    <t>Games</t>
  </si>
  <si>
    <t>original scrabble</t>
  </si>
  <si>
    <t>llbean.com</t>
  </si>
  <si>
    <t>deluxe scrabble</t>
  </si>
  <si>
    <t>perigold.com</t>
  </si>
  <si>
    <t>travel scrabble</t>
  </si>
  <si>
    <t>Candy Land</t>
  </si>
  <si>
    <t>target.com</t>
  </si>
  <si>
    <t>Hungry Hippo</t>
  </si>
  <si>
    <t>Monopoly</t>
  </si>
  <si>
    <t>Life</t>
  </si>
  <si>
    <t>Dominos</t>
  </si>
  <si>
    <t>Battleship</t>
  </si>
  <si>
    <t>Twister</t>
  </si>
  <si>
    <t>Backgammon Game Set in Carrying Case</t>
  </si>
  <si>
    <t>Settlers of Catan Board Game $44 and Extension Board $25</t>
  </si>
  <si>
    <t>Apples to Apples Party Box Game</t>
  </si>
  <si>
    <t>Mancala deluxe wood by Cardinal</t>
  </si>
  <si>
    <t xml:space="preserve">Chinese Checkers </t>
  </si>
  <si>
    <t>Chess, book style magnetic wooden chess set</t>
  </si>
  <si>
    <t>treasuremoose.com</t>
  </si>
  <si>
    <t>wood book puzzle</t>
  </si>
  <si>
    <t>leather book holding dominos from trip to Mexico</t>
  </si>
  <si>
    <t>classroom set (kindergarten) tinker toys-4 tins</t>
  </si>
  <si>
    <t>rainbowresource.com</t>
  </si>
  <si>
    <t>Age (yrs)</t>
  </si>
  <si>
    <t xml:space="preserve">Stratego </t>
  </si>
  <si>
    <t>Risk</t>
  </si>
  <si>
    <t>Sequence</t>
  </si>
  <si>
    <t xml:space="preserve">Pandemic Game </t>
  </si>
  <si>
    <t>Pente</t>
  </si>
  <si>
    <t>jcpenny.com</t>
  </si>
  <si>
    <t>Hi Ho Cherry-O</t>
  </si>
  <si>
    <t>Sorry Board Game-Nostalgic</t>
  </si>
  <si>
    <t>Spirograph Super</t>
  </si>
  <si>
    <t>Hasbro Clue</t>
  </si>
  <si>
    <t>Erector set, in metal box, large set to build a variety of structures</t>
  </si>
  <si>
    <t>Trivial Pursuit Classic Edition</t>
  </si>
  <si>
    <t>fantasticgames.ccom</t>
  </si>
  <si>
    <t>Pictionary, the classic game of quick draw, large dark blue box</t>
  </si>
  <si>
    <t>mandisattictoys.com</t>
  </si>
  <si>
    <t>Silver Cross Balmoral Pram</t>
  </si>
  <si>
    <t>15 decks of cards from various museums etc average cost $16 each</t>
  </si>
  <si>
    <t>shop.denverartmuseum.org</t>
  </si>
  <si>
    <t>deluxe cribbage se, solid oak with dark stain with brass pegs</t>
  </si>
  <si>
    <t>Chutes and Ladders Board Game in a Tin Box</t>
  </si>
  <si>
    <t>Tapestry</t>
  </si>
  <si>
    <t>Framed Needle point Eagle Picture</t>
  </si>
  <si>
    <t>ebay.com/spanky42red</t>
  </si>
  <si>
    <t>Camp Stove</t>
  </si>
  <si>
    <t>MSR XGK EX Stove</t>
  </si>
  <si>
    <t>2 x 30oz msr fuel bottles</t>
  </si>
  <si>
    <t>cook kit</t>
  </si>
  <si>
    <t>MSR fusion ceramic 2 pot set</t>
  </si>
  <si>
    <t>Cook Kit</t>
  </si>
  <si>
    <t xml:space="preserve">camp stove </t>
  </si>
  <si>
    <t xml:space="preserve">Blu' camp stove </t>
  </si>
  <si>
    <t>Butane fuel</t>
  </si>
  <si>
    <t>MSR ISOPro fuel canister x 4</t>
  </si>
  <si>
    <t>Water Filter</t>
  </si>
  <si>
    <t>MSR MinWorks Ex water filter</t>
  </si>
  <si>
    <t>Water Bottles</t>
  </si>
  <si>
    <t>Nalgene water bottles, large 4</t>
  </si>
  <si>
    <t>Soap</t>
  </si>
  <si>
    <t>Camp soap</t>
  </si>
  <si>
    <t>Snow Peaks titanium silveware set x 4</t>
  </si>
  <si>
    <t>cups</t>
  </si>
  <si>
    <t>titanium camp cup x 4</t>
  </si>
  <si>
    <t>Ice Axes</t>
  </si>
  <si>
    <t>Trango Raptor Ice axe x 2</t>
  </si>
  <si>
    <t>Petzel gralcier ice axe</t>
  </si>
  <si>
    <t>Petzel Lync Leverlock crampons</t>
  </si>
  <si>
    <t>Pile Pants</t>
  </si>
  <si>
    <t>Pile coat</t>
  </si>
  <si>
    <t>Patagonia retro pile fleece jacket</t>
  </si>
  <si>
    <t>Wind/Rain pants</t>
  </si>
  <si>
    <t>Crampons</t>
  </si>
  <si>
    <t>www.patagonia.com</t>
  </si>
  <si>
    <t>Patagonia powslayer bibs</t>
  </si>
  <si>
    <t>Dynafit Alpine terraine backcrountry skis</t>
  </si>
  <si>
    <t>AT Skis</t>
  </si>
  <si>
    <t>AT bindings</t>
  </si>
  <si>
    <t>AT boots</t>
  </si>
  <si>
    <t>avalanche beacon</t>
  </si>
  <si>
    <t>Salomon mnc 13 alpine touring ski bindings</t>
  </si>
  <si>
    <t>AT ski poles</t>
  </si>
  <si>
    <t>avalanche shovel &amp; probe</t>
  </si>
  <si>
    <t>Black Diamond recon BT Avalanch Beacon</t>
  </si>
  <si>
    <t>Black Diamond vapor carbon ski poles</t>
  </si>
  <si>
    <t>Outdoor Research Expedition gaiters</t>
  </si>
  <si>
    <t>Gaiters</t>
  </si>
  <si>
    <t>Year Supply of Family Food Storage | Bulk Emergency Food Supply– Legacy Food Storage</t>
  </si>
  <si>
    <t>Mountain Hardware AMG 75L pack</t>
  </si>
  <si>
    <t>Mountain Hardware AMG 50L pack</t>
  </si>
  <si>
    <t>rain covers</t>
  </si>
  <si>
    <t>Stuff Sacks</t>
  </si>
  <si>
    <t>REI ditty sack - set of 3 x 2</t>
  </si>
  <si>
    <t>REI Ducks back rain cover x 2</t>
  </si>
  <si>
    <t>first aid kits</t>
  </si>
  <si>
    <t>adventure medical kits x 2</t>
  </si>
  <si>
    <t>Sleeping pads</t>
  </si>
  <si>
    <t>Therm-a-rest NeoAir xTherm self inflating sleeping pads x 2</t>
  </si>
  <si>
    <t>Mountaineering Tent</t>
  </si>
  <si>
    <t>Northface Alpine Guide 2 tent</t>
  </si>
  <si>
    <t>www.northface.com</t>
  </si>
  <si>
    <t>Northface Wawona 4P backpacking tent</t>
  </si>
  <si>
    <t>Backpack Tent</t>
  </si>
  <si>
    <t>Car camp tent</t>
  </si>
  <si>
    <t>Coleman weathermaster screened 6-person tent</t>
  </si>
  <si>
    <t>small kids tent</t>
  </si>
  <si>
    <t>Northface stormbreak 2 tent</t>
  </si>
  <si>
    <t>Bivy Tent</t>
  </si>
  <si>
    <t>www.marmot.com</t>
  </si>
  <si>
    <t>Sleeping bag 1</t>
  </si>
  <si>
    <t>Sleeping bag 2</t>
  </si>
  <si>
    <t>Marmot CWM -20 sleeping bag - extra</t>
  </si>
  <si>
    <t>REI Flash Air 1 tent</t>
  </si>
  <si>
    <t>Black Diamond recon avy safety set</t>
  </si>
  <si>
    <t>Scarpa F1 alpine touring ski boot</t>
  </si>
  <si>
    <t>sleeping pads</t>
  </si>
  <si>
    <t>Therm-a-rest NeoAir xTherm self inflating sleeping pads x 3</t>
  </si>
  <si>
    <t>Bike-Extra</t>
  </si>
  <si>
    <t>Specialized Stumpjumper S4</t>
  </si>
  <si>
    <t>Co-op DRT 1.2 bike</t>
  </si>
  <si>
    <t>Bike Helmets</t>
  </si>
  <si>
    <t>Smith convoy mips helmet x 3</t>
  </si>
  <si>
    <t>pump</t>
  </si>
  <si>
    <t>Topeak joeblow sport iii floor pump</t>
  </si>
  <si>
    <t>Topeak pocket rocket mini pump</t>
  </si>
  <si>
    <t>small pump</t>
  </si>
  <si>
    <t>Panniers</t>
  </si>
  <si>
    <t>Pannier rack</t>
  </si>
  <si>
    <t>Topeak explorder mtx rack</t>
  </si>
  <si>
    <t>Ortlieb back-roller panniers - pair</t>
  </si>
  <si>
    <t>www.specialized.com</t>
  </si>
  <si>
    <t>Garmin Edge 530 GPS bike computer</t>
  </si>
  <si>
    <t>Lites</t>
  </si>
  <si>
    <t>NiteRider swift 300 front and reaer lites x 2</t>
  </si>
  <si>
    <t>Salsa Nickless water bottle cage and camelbak insulated water bottle x 3</t>
  </si>
  <si>
    <t>bike locks</t>
  </si>
  <si>
    <t>Kryptonite key cable lock x 2</t>
  </si>
  <si>
    <t>bike Gloves</t>
  </si>
  <si>
    <t>Bike vest</t>
  </si>
  <si>
    <t>Pearl iZumi padded cycle gloves x 2</t>
  </si>
  <si>
    <t>Peral iZumi green reflective vest x 2</t>
  </si>
  <si>
    <t>14' Mad River Adventure</t>
  </si>
  <si>
    <t>Canoe Paddles</t>
  </si>
  <si>
    <t>Bending Branches catalyst paddles x 2</t>
  </si>
  <si>
    <t>Kokatat maximus rescue jacket</t>
  </si>
  <si>
    <t>Astral layla pfd</t>
  </si>
  <si>
    <t>www.downriverequip.com</t>
  </si>
  <si>
    <t>Canoe wheely</t>
  </si>
  <si>
    <t>Seattle Sports paddleboy atc carrier</t>
  </si>
  <si>
    <t>www.amazon.com</t>
  </si>
  <si>
    <t>www.autoplicity.com</t>
  </si>
  <si>
    <t>Canoe Carrier</t>
  </si>
  <si>
    <t>Canoe lift</t>
  </si>
  <si>
    <t xml:space="preserve">Thule multi-lift cargo storage lift </t>
  </si>
  <si>
    <t>Thule 997 goal post canoe carrier and truck thule squarebar evo roof rack</t>
  </si>
  <si>
    <t>Canoe Cover</t>
  </si>
  <si>
    <t>Sealskin 600 boat cover</t>
  </si>
  <si>
    <t>www.sealskincovers.com</t>
  </si>
  <si>
    <t>Callaway Big Bertha B21 iron set</t>
  </si>
  <si>
    <t>Ping G425 LST driver</t>
  </si>
  <si>
    <t>Ping Heppler Anser 2 putter</t>
  </si>
  <si>
    <t>Cleveland CBX 2 Wedges Pitch, Gap and Sand</t>
  </si>
  <si>
    <t>Sun Mountain Maverick cart bag</t>
  </si>
  <si>
    <t>Sun Mountain Speed Cart GX</t>
  </si>
  <si>
    <t>Bag Boy T-750 travel bag x 2</t>
  </si>
  <si>
    <t>Nike air max golf shoe</t>
  </si>
  <si>
    <t>Golf Balls</t>
  </si>
  <si>
    <t>Titlesist V1x golf balls and tees</t>
  </si>
  <si>
    <t>3 wood</t>
  </si>
  <si>
    <t>driver</t>
  </si>
  <si>
    <t>putter</t>
  </si>
  <si>
    <t>wedges</t>
  </si>
  <si>
    <t>golf bag</t>
  </si>
  <si>
    <t>walking cvart</t>
  </si>
  <si>
    <t>travel bag</t>
  </si>
  <si>
    <t>golf shoes</t>
  </si>
  <si>
    <t>Shimano Saragosa Spinning Reel x 2 ea</t>
  </si>
  <si>
    <t xml:space="preserve">Shimano Vanford/Bass Pro Johnny Morris 2.0 </t>
  </si>
  <si>
    <t>Spinning Rod &amp; Reel combo</t>
  </si>
  <si>
    <t>Reels</t>
  </si>
  <si>
    <t>Rods</t>
  </si>
  <si>
    <t>St. Croix Casting Rod x 2</t>
  </si>
  <si>
    <t>Spinning line, hooks, floats and sinkers</t>
  </si>
  <si>
    <t>Sufix 832 superline 300 yds. Various hooks, singers and floats</t>
  </si>
  <si>
    <t>50 lures, various sizes and styles</t>
  </si>
  <si>
    <t>Spinning Lures</t>
  </si>
  <si>
    <t>White River fishing vest 1 large, 1 small, 1 pfd</t>
  </si>
  <si>
    <t>Fishing Vests</t>
  </si>
  <si>
    <t>Fly Rod</t>
  </si>
  <si>
    <t>Orvis Clearwater fly rod</t>
  </si>
  <si>
    <t>Orvis Hydros Fly Reel</t>
  </si>
  <si>
    <t>Fly Reel</t>
  </si>
  <si>
    <t>Fly Line</t>
  </si>
  <si>
    <t>Rio Avid trout fly line and 4#, 6#, 8# tippet</t>
  </si>
  <si>
    <t>Lanyard</t>
  </si>
  <si>
    <t>White River fly shop lanyard, tippet spool, nail cutters, tape measure zinger, roach clip, pliers, threader</t>
  </si>
  <si>
    <t>Fly Rod Case</t>
  </si>
  <si>
    <t>White River case</t>
  </si>
  <si>
    <t>Flys</t>
  </si>
  <si>
    <t>Cabela's Prestie Hopper 14 pack fly assortment x 4</t>
  </si>
  <si>
    <t>Fishing Waders</t>
  </si>
  <si>
    <t>Fishing Boots</t>
  </si>
  <si>
    <t>Fishing Socks</t>
  </si>
  <si>
    <t>Cabela's premium zip breatheable waders</t>
  </si>
  <si>
    <t>Net</t>
  </si>
  <si>
    <t>Simms tributary wading boots</t>
  </si>
  <si>
    <t>www.simmsfishing.com</t>
  </si>
  <si>
    <t>www.cabelas.com</t>
  </si>
  <si>
    <t>Simms Merino Thermals sock</t>
  </si>
  <si>
    <t>White River fly shop hobbs net</t>
  </si>
  <si>
    <t>Snowshoes - womens</t>
  </si>
  <si>
    <t>2 pair of msr revo ascent snowshoes</t>
  </si>
  <si>
    <t>Snowshoe poles</t>
  </si>
  <si>
    <t>5 pair adjustable Black Diamond poles</t>
  </si>
  <si>
    <t>3 pair of Atlas snowshoes</t>
  </si>
  <si>
    <t>Snowshoes - mens</t>
  </si>
  <si>
    <t>Barbell</t>
  </si>
  <si>
    <t>Barbell Weights</t>
  </si>
  <si>
    <t>25lb; 35lb; 45lb  and 100lb rougue deep dish plate pairs</t>
  </si>
  <si>
    <t>The ohio bar with ecoat and collars</t>
  </si>
  <si>
    <t>Dumbbells</t>
  </si>
  <si>
    <t>5lb, 10lb; 15lb; 20lb; 25lb and 35lb pairs</t>
  </si>
  <si>
    <t>Bench &amp; Rack</t>
  </si>
  <si>
    <t>www.kohls.com</t>
  </si>
  <si>
    <t>Weider Olympic workout bench and squat rack</t>
  </si>
  <si>
    <t>situp ball</t>
  </si>
  <si>
    <t>SPRI elite xercise ball</t>
  </si>
  <si>
    <t>www.spri.com</t>
  </si>
  <si>
    <t>Rubber tubes</t>
  </si>
  <si>
    <t>SPRI original xertube pack of 3</t>
  </si>
  <si>
    <t>Flat Bands</t>
  </si>
  <si>
    <t>SPRI flat band loop kit</t>
  </si>
  <si>
    <t>Balance Trainer</t>
  </si>
  <si>
    <t>BOSU Pro balance trainer</t>
  </si>
  <si>
    <t>Mat</t>
  </si>
  <si>
    <t>SPRI Pro Mat 180</t>
  </si>
  <si>
    <t>Xbox One S Console with accessories</t>
  </si>
  <si>
    <t>Steering Wheels</t>
  </si>
  <si>
    <t>Forza, Call of Duty,  Flight Simulator, Madden, Dance Dance revolution with dance pad</t>
  </si>
  <si>
    <t>www.microsoft.com and ebay</t>
  </si>
  <si>
    <t>Rustler 9/180 skis with Griffon ID/90 bindings</t>
  </si>
  <si>
    <t>Hestra lether gloves</t>
  </si>
  <si>
    <t>Helmet &amp; goggles</t>
  </si>
  <si>
    <t>Technica mach1 boots</t>
  </si>
  <si>
    <t>Altus smith helmet with smith goggles</t>
  </si>
  <si>
    <t>Smart wool socks, Obermeyer jacket and ski pants</t>
  </si>
  <si>
    <t>Salamon black/125mm poles</t>
  </si>
  <si>
    <t>Boot insoles and fitting</t>
  </si>
  <si>
    <t>Boot insoles</t>
  </si>
  <si>
    <t>www.scheels.com</t>
  </si>
  <si>
    <t>Christy Sports</t>
  </si>
  <si>
    <t>Helmet and Goggles</t>
  </si>
  <si>
    <t>Volkl RTM</t>
  </si>
  <si>
    <t>Obermeyer jacket, pants, socks, long underwear</t>
  </si>
  <si>
    <t>Nordica R567</t>
  </si>
  <si>
    <t>Smith helmet and goggles</t>
  </si>
  <si>
    <t>X-C Skis</t>
  </si>
  <si>
    <t>Atomic Redster C7 skintec xc skis 2 pair</t>
  </si>
  <si>
    <t>Fischer Exercise bindings 2 pair</t>
  </si>
  <si>
    <t>www.the-house.com</t>
  </si>
  <si>
    <t>Rossignol x-10 xc ski boot 2 pair</t>
  </si>
  <si>
    <t>x-c bindings</t>
  </si>
  <si>
    <t>x-c boots</t>
  </si>
  <si>
    <t>x-c poles</t>
  </si>
  <si>
    <t>Rossignol air forece wcs xc ski poles 2 pair</t>
  </si>
  <si>
    <t>Gore Wear C5 gore-tex thermal gloves 2 pair</t>
  </si>
  <si>
    <t>x-c gloves</t>
  </si>
  <si>
    <t>Rossignol poursuite ski pants and jacket 2 pair</t>
  </si>
  <si>
    <t>x-c pants and jacket</t>
  </si>
  <si>
    <t>Oil cans x 2</t>
  </si>
  <si>
    <t xml:space="preserve">bit and brace </t>
  </si>
  <si>
    <t>c-clamps x 4</t>
  </si>
  <si>
    <t>chilton books x 10</t>
  </si>
  <si>
    <t>axe head and 4 axes</t>
  </si>
  <si>
    <t>seed drill</t>
  </si>
  <si>
    <t>awl</t>
  </si>
  <si>
    <t>20 glass jars and bottles</t>
  </si>
  <si>
    <t>Binder Chains</t>
  </si>
  <si>
    <t>Dayton 66lb clevis grab chain x 2</t>
  </si>
  <si>
    <t>tow chains</t>
  </si>
  <si>
    <t>Tie down straps with cam buckle x 10</t>
  </si>
  <si>
    <t>small straps</t>
  </si>
  <si>
    <t>Large Straps</t>
  </si>
  <si>
    <t>4in wide 5,000lb tie down straps with cam buckle 27ft x 4</t>
  </si>
  <si>
    <t>www.granger.com</t>
  </si>
  <si>
    <t>20ft x 4in double wall web slings for logging x 2</t>
  </si>
  <si>
    <t>Log slings</t>
  </si>
  <si>
    <t>Log chokers</t>
  </si>
  <si>
    <t>woodlandPRO FSF 5/8" logging chokers x 3</t>
  </si>
  <si>
    <t>www.baileysonline.com</t>
  </si>
  <si>
    <t>chain binder ratchet</t>
  </si>
  <si>
    <t>3/8" 9200lb load binders x 4</t>
  </si>
  <si>
    <t>www.tulsachain.com</t>
  </si>
  <si>
    <t>9,000lb vehicle recovery winch pulley snatch block off road x 4</t>
  </si>
  <si>
    <t>Coleman Premium powerhouse dual fuel lantern x 2</t>
  </si>
  <si>
    <t>American and Colorado flags</t>
  </si>
  <si>
    <t>www.usflags.com</t>
  </si>
  <si>
    <t>Flags</t>
  </si>
  <si>
    <t>Lanterns</t>
  </si>
  <si>
    <t>Snatch blocks</t>
  </si>
  <si>
    <t>Gas Cans</t>
  </si>
  <si>
    <t>no-spill 5 gal gas cans x 4</t>
  </si>
  <si>
    <t>Water Cans</t>
  </si>
  <si>
    <t>USGI plastic water can , 5 gal x 2</t>
  </si>
  <si>
    <t>Stanley jumpit portable battery starter and BILT HARD smart battery charger and starter</t>
  </si>
  <si>
    <t>Battery chargers</t>
  </si>
  <si>
    <t>Extension cords</t>
  </si>
  <si>
    <t>heavy duty 100ft extensions cords x 2</t>
  </si>
  <si>
    <t>Funnels</t>
  </si>
  <si>
    <t>Spare Parts</t>
  </si>
  <si>
    <t>Oil, hydraulic fluid and gas funnels</t>
  </si>
  <si>
    <t>bobcat of the rockies</t>
  </si>
  <si>
    <t>LogRite aluminum handle Peaveys and timberjack log stand</t>
  </si>
  <si>
    <t>woodland pro axe x 2 and boys axe</t>
  </si>
  <si>
    <t>peavey</t>
  </si>
  <si>
    <t>axes</t>
  </si>
  <si>
    <t>steel rake with wood handle x 2</t>
  </si>
  <si>
    <t>www.acehardware.com</t>
  </si>
  <si>
    <t>John Deer steel rake</t>
  </si>
  <si>
    <t>rugg ultra spring back rake</t>
  </si>
  <si>
    <t>Ace steel shovel x 2</t>
  </si>
  <si>
    <t>Ace steel square point shovel x 2</t>
  </si>
  <si>
    <t>Ace steel digging round point shovel</t>
  </si>
  <si>
    <t>Ace post hole digger x 2</t>
  </si>
  <si>
    <t>Ace poly red grain scoop x 3</t>
  </si>
  <si>
    <t xml:space="preserve">Ace steel garden spade </t>
  </si>
  <si>
    <t>collins 20 lb sledge x 2</t>
  </si>
  <si>
    <t>Ford F250 running board with Brackets</t>
  </si>
  <si>
    <t>www.carid.com</t>
  </si>
  <si>
    <t>sledge hammers</t>
  </si>
  <si>
    <t>shovels</t>
  </si>
  <si>
    <t>Rake</t>
  </si>
  <si>
    <t>Running Board</t>
  </si>
  <si>
    <t>Sickle</t>
  </si>
  <si>
    <t>ace grass hook</t>
  </si>
  <si>
    <t>Bobcat wiper blade, oil, oil filter, hydraulic fluid, lite, chain links</t>
  </si>
  <si>
    <t>Garden Hose</t>
  </si>
  <si>
    <t>craftsman 5/8in x 75ft hose x 4</t>
  </si>
  <si>
    <t>Tarps</t>
  </si>
  <si>
    <t>Ace 10ft x 12ft heady duty tarps x 3</t>
  </si>
  <si>
    <t>Garden Cart</t>
  </si>
  <si>
    <t>Wheelbarrow</t>
  </si>
  <si>
    <t>Gorilla Carts poly dump cart</t>
  </si>
  <si>
    <t>Wellmade Miller contractor wheelbarrow</t>
  </si>
  <si>
    <t>Honey can do steel shelving unit</t>
  </si>
  <si>
    <t>Ace outdoor 25ft x 12/3 grounded extensions cords x 3 and yellow jajcket outdoor 2ft triple outlet cord</t>
  </si>
  <si>
    <t>Power reel</t>
  </si>
  <si>
    <t>Ace 30ft extnesion cord with reel, wall mounted</t>
  </si>
  <si>
    <t>Come-a-long</t>
  </si>
  <si>
    <t>Amercian power pull come-a-long</t>
  </si>
  <si>
    <t>Radio</t>
  </si>
  <si>
    <t>Radio and tape player</t>
  </si>
  <si>
    <t>Draw Knife</t>
  </si>
  <si>
    <t>Peavy 10" draw knife</t>
  </si>
  <si>
    <t>Crow Bar</t>
  </si>
  <si>
    <t>Stanley wonder bar 21in</t>
  </si>
  <si>
    <t>40# propane tank</t>
  </si>
  <si>
    <t>MR Header double tank top heater</t>
  </si>
  <si>
    <t>www.opticsplanet.com</t>
  </si>
  <si>
    <t>space heater</t>
  </si>
  <si>
    <t>Propane Tank</t>
  </si>
  <si>
    <t>Mr Heater convection heater 30,000 - 80,0000 btu</t>
  </si>
  <si>
    <t>Propane Torch</t>
  </si>
  <si>
    <t>Weed Dragon Weed Torch</t>
  </si>
  <si>
    <t>Sthil MS391 with 20" bar</t>
  </si>
  <si>
    <t>20in chainsaw chains x 12</t>
  </si>
  <si>
    <t>Gas can, 1 gal oil and 6pack of fuel mix</t>
  </si>
  <si>
    <t>Chain saw sharpener</t>
  </si>
  <si>
    <t>Sthil sharpener - manual</t>
  </si>
  <si>
    <t>Stihl rollomatic 20in saw bar</t>
  </si>
  <si>
    <t>Chainsaw bar</t>
  </si>
  <si>
    <t>chainsaw accessories</t>
  </si>
  <si>
    <t>www.murdochs.com</t>
  </si>
  <si>
    <t>Protective Gear</t>
  </si>
  <si>
    <t>Stihl wood cutter protective gear kit. Helmet, chaps, glasses</t>
  </si>
  <si>
    <t>Chainsaw 20in</t>
  </si>
  <si>
    <t>Chainsaw 18in</t>
  </si>
  <si>
    <t>Sthil MS181 with 18in bar</t>
  </si>
  <si>
    <t>chainsaw chains 18in</t>
  </si>
  <si>
    <t>chainsaw chains 20in</t>
  </si>
  <si>
    <t>18in chainsaw chains x 12</t>
  </si>
  <si>
    <t>Chainsaw wedges</t>
  </si>
  <si>
    <t>3 felling wedges</t>
  </si>
  <si>
    <t>Jack</t>
  </si>
  <si>
    <t>Hi-Lift 7000 lb farm jack</t>
  </si>
  <si>
    <t>Small Safe</t>
  </si>
  <si>
    <t>100ft and 50ft 12/3 outdoor extension cords</t>
  </si>
  <si>
    <t>Extension Cords</t>
  </si>
  <si>
    <t>Broom &amp; Mop</t>
  </si>
  <si>
    <t>Broom and Mop on hooks in basement stairs</t>
  </si>
  <si>
    <t>2ea aprons</t>
  </si>
  <si>
    <t>Coat Hook</t>
  </si>
  <si>
    <t>Oak coat rack on wall in basement stairs</t>
  </si>
  <si>
    <t>SentrySafe 1.23cuft waterproof and fireproof safe in mechanical room</t>
  </si>
  <si>
    <t>www.modernbungalow.com</t>
  </si>
  <si>
    <t>www.wayfair.com</t>
  </si>
  <si>
    <t>Oak bookcase 36in high</t>
  </si>
  <si>
    <t>Spare Tire</t>
  </si>
  <si>
    <t>Wheel Rim for 10" snow tires and 10' Heavy Duty Tire</t>
  </si>
  <si>
    <t>www.bobcatparts.com</t>
  </si>
  <si>
    <t>Rear Light</t>
  </si>
  <si>
    <t>Rear light assemply with bulb</t>
  </si>
  <si>
    <t>Window Wiper Arm</t>
  </si>
  <si>
    <t>Wiper Arm assembly and wiper</t>
  </si>
  <si>
    <t>New</t>
  </si>
  <si>
    <t>Lug Wrench</t>
  </si>
  <si>
    <t>Heavy duty lug wrench</t>
  </si>
  <si>
    <t>Down Jacket</t>
  </si>
  <si>
    <t>Down Pants</t>
  </si>
  <si>
    <t>Northface Purist futurelight bibs</t>
  </si>
  <si>
    <t>Northface Summit L5 Ventrix Jacket</t>
  </si>
  <si>
    <t>Gators</t>
  </si>
  <si>
    <t>YakTrax</t>
  </si>
  <si>
    <t>Oak Bench</t>
  </si>
  <si>
    <t>Mission Hall Bench with 4 coat hooks</t>
  </si>
  <si>
    <t>Oak Storage Shelf</t>
  </si>
  <si>
    <t>Hand Hewn bookcase 84in tall, open storage shelves</t>
  </si>
  <si>
    <t>6 Nalgene water bootles</t>
  </si>
  <si>
    <t>2 sets of Yak Trax</t>
  </si>
  <si>
    <t>2 sets of Outdoor Research tall gators</t>
  </si>
  <si>
    <t>Winter Hats</t>
  </si>
  <si>
    <t>Ball Caps</t>
  </si>
  <si>
    <t>6 Winter wool hats</t>
  </si>
  <si>
    <t>Winter Gloves</t>
  </si>
  <si>
    <t>6 pair heavy winter golves, burton goretex</t>
  </si>
  <si>
    <t>15 golf and ball caps</t>
  </si>
  <si>
    <t>Canner</t>
  </si>
  <si>
    <t>21.5qt porcelain canner with rack</t>
  </si>
  <si>
    <t>Roasting Pan</t>
  </si>
  <si>
    <t>18in covered oval roaster</t>
  </si>
  <si>
    <t>www.titleist.com</t>
  </si>
  <si>
    <t>6 x C, 6 x D, 6 x AA and 6 X AAA batteries</t>
  </si>
  <si>
    <t>Pans</t>
  </si>
  <si>
    <t>Ash Can</t>
  </si>
  <si>
    <t>Recycle Bins</t>
  </si>
  <si>
    <t>Ash Vacume</t>
  </si>
  <si>
    <t>Fireproof ash vacume, US Stove company ASHVAC</t>
  </si>
  <si>
    <t>Nouva galvanized ash bucket with lid and shovel, 5 gal</t>
  </si>
  <si>
    <t>Suncast stackable recycle bins</t>
  </si>
  <si>
    <t>Rubbermaid roughneck 45 gal wheeled transh cans x 2</t>
  </si>
  <si>
    <t>Monitor</t>
  </si>
  <si>
    <t>External Disk</t>
  </si>
  <si>
    <t>Webcam</t>
  </si>
  <si>
    <t>Speaker phone</t>
  </si>
  <si>
    <t>Headset</t>
  </si>
  <si>
    <t>Ethernet switch</t>
  </si>
  <si>
    <t>Microsoft Surface book 3 15in touchscreen, 32gb ram, 1tb disk</t>
  </si>
  <si>
    <t>Samsung 24in monitor</t>
  </si>
  <si>
    <t>Samsung 1TB external solid state disk</t>
  </si>
  <si>
    <t>Logitech streamcam plus</t>
  </si>
  <si>
    <t>Anker powerConf speaker phone</t>
  </si>
  <si>
    <t>Logitech headset with microphone</t>
  </si>
  <si>
    <t>Linksys 5 port ethernet switch</t>
  </si>
  <si>
    <t>Mouse</t>
  </si>
  <si>
    <t>Logitech mx ergo mount</t>
  </si>
  <si>
    <t>Surface Tablet</t>
  </si>
  <si>
    <t>Surace laptop Go</t>
  </si>
  <si>
    <t>35mm Camera</t>
  </si>
  <si>
    <t>Nikon coolpix P100 camera</t>
  </si>
  <si>
    <t>Ford Dealer Promo Cars</t>
  </si>
  <si>
    <t>4 ea Antique Ford Dealer Promo Cars</t>
  </si>
  <si>
    <t>www.ebay.com</t>
  </si>
  <si>
    <t>Firewall</t>
  </si>
  <si>
    <t>Ubiquity UniFi Security Gateway</t>
  </si>
  <si>
    <t>www.ui.com</t>
  </si>
  <si>
    <t>10ft x 2 shelves Keystone bookcase</t>
  </si>
  <si>
    <t>Calculator</t>
  </si>
  <si>
    <t>HP 29c programmable calculator with manuals and case</t>
  </si>
  <si>
    <t>Hewlett-Packard HP 29C Programmable Calculator, FW, 90DW | eBay</t>
  </si>
  <si>
    <t>Casio vintage scientific graphich calculator x 2</t>
  </si>
  <si>
    <t>Vintage Scientific Graphing Calculator Casio FX-8000G | eBay</t>
  </si>
  <si>
    <t>Addiator</t>
  </si>
  <si>
    <t>Addiator made in germany</t>
  </si>
  <si>
    <t>Abacus</t>
  </si>
  <si>
    <t>Brass and wood abacus</t>
  </si>
  <si>
    <t>Voltmeter</t>
  </si>
  <si>
    <t>Vintage weston 41 voltmeter</t>
  </si>
  <si>
    <t>Vintage radio</t>
  </si>
  <si>
    <t>Vintage scales of justice in box with weights</t>
  </si>
  <si>
    <t>Scales</t>
  </si>
  <si>
    <t>Manitoba 2 drawer file cabinet, oak</t>
  </si>
  <si>
    <t>Manitoba executive desk</t>
  </si>
  <si>
    <t>File Cabinet</t>
  </si>
  <si>
    <t>Desk</t>
  </si>
  <si>
    <t>Midland Desk chair with no arms</t>
  </si>
  <si>
    <t>Office Chair</t>
  </si>
  <si>
    <t>Desk Lamp</t>
  </si>
  <si>
    <t>Floor Lamp</t>
  </si>
  <si>
    <t>Carlisle 29in desk lamp</t>
  </si>
  <si>
    <t>Dale 64in arched floor lamp</t>
  </si>
  <si>
    <t>Leather Ottoman</t>
  </si>
  <si>
    <t xml:space="preserve">King Hickory Easton Chair </t>
  </si>
  <si>
    <t>King Hickory Easton Ottoman</t>
  </si>
  <si>
    <t xml:space="preserve">Computer checks </t>
  </si>
  <si>
    <t>Self Seal Envelopes</t>
  </si>
  <si>
    <t>Manual 3 to a page checks</t>
  </si>
  <si>
    <t>Two rolls of stamps</t>
  </si>
  <si>
    <t>Business Cards</t>
  </si>
  <si>
    <t>Banner</t>
  </si>
  <si>
    <t>Marketing handouts - rack cards</t>
  </si>
  <si>
    <t>Stand up banner</t>
  </si>
  <si>
    <t>Printer Ink</t>
  </si>
  <si>
    <t>Ink</t>
  </si>
  <si>
    <t>Checks</t>
  </si>
  <si>
    <t>Envelopes</t>
  </si>
  <si>
    <t>Stamps</t>
  </si>
  <si>
    <t>Rack Cards</t>
  </si>
  <si>
    <t>Files</t>
  </si>
  <si>
    <t>Files with contracts, all accounting recrords</t>
  </si>
  <si>
    <t>OW Lee accent wrought iron 18" wide round side table</t>
  </si>
  <si>
    <t>OW Lee classico wide arms wrought iron swivel rocker dining chair x 2</t>
  </si>
  <si>
    <t>OW Lee classico wide arms wrought iron sofa</t>
  </si>
  <si>
    <t>OW Lee classico wide arms wrought iron Love seat glider</t>
  </si>
  <si>
    <t>OW Lee classico wide arms wrought iron swivel rocker</t>
  </si>
  <si>
    <t>OW Lee micro mesh 48 x 30 coffee table</t>
  </si>
  <si>
    <t>OW Lee micro mesh 18 x 16 end table</t>
  </si>
  <si>
    <t>Porch table</t>
  </si>
  <si>
    <t>Porch chairs</t>
  </si>
  <si>
    <t>Patio</t>
  </si>
  <si>
    <t>2 x large Nova Woven bins</t>
  </si>
  <si>
    <t>2 x silver mesh draw organizers</t>
  </si>
  <si>
    <t>3 Bristol Charcoal storage boxes</t>
  </si>
  <si>
    <t>4 x Bigso Graphite stockhold file boxes</t>
  </si>
  <si>
    <t>2 wood boxes</t>
  </si>
  <si>
    <t>www.containerstore.com</t>
  </si>
  <si>
    <t>Freud thirteen piece router bit set</t>
  </si>
  <si>
    <t>Router Bits</t>
  </si>
  <si>
    <t>Heat Gun</t>
  </si>
  <si>
    <t>Milwaukee cordless heat gun</t>
  </si>
  <si>
    <t>Milwaukee cordless soldering iron kit with battery and case &amp; soldering supplies</t>
  </si>
  <si>
    <t>Soldering</t>
  </si>
  <si>
    <t>Ramset</t>
  </si>
  <si>
    <t>Ramset tribbershot .22 caliber powder actuated tool, nails and loads</t>
  </si>
  <si>
    <t>Husky 52in 9 drawer cabinet with hardwood top</t>
  </si>
  <si>
    <t>Screws</t>
  </si>
  <si>
    <t>Assorted skrews</t>
  </si>
  <si>
    <t>Extensions Cords</t>
  </si>
  <si>
    <t>Jet 1 HP 14in band saw</t>
  </si>
  <si>
    <t>Armor 17 x 44 x 32 steel work table with top</t>
  </si>
  <si>
    <t>Two extension cords</t>
  </si>
  <si>
    <t>Plumbing supplies</t>
  </si>
  <si>
    <t>Electrical Supplies</t>
  </si>
  <si>
    <t>Glues &amp; Solvents</t>
  </si>
  <si>
    <t>Sand Paper</t>
  </si>
  <si>
    <t>Screws &amp; Hinges</t>
  </si>
  <si>
    <t>Pipe cutter, delta faucet, P-traps, PVC pipe, glue and solvent</t>
  </si>
  <si>
    <t>Assorted screws, hinges, door knobs, nuts, bolts, nail gun nails, large box of 16d and 12d nails</t>
  </si>
  <si>
    <t>Assorted sand paper, sheets, belts, pads, round discs and sanding pads</t>
  </si>
  <si>
    <t>Glues, solvents, wood fillers, degresser, oil, lubricants, rat posion</t>
  </si>
  <si>
    <t>Volt Meter, electrical boxes x 20; chandiler chains and tubes, screw nuts x 3 sizes</t>
  </si>
  <si>
    <t>King Bed</t>
  </si>
  <si>
    <t>Quoizel Stevie 2 light table lamp x 2</t>
  </si>
  <si>
    <t>Tempur-pedic tempur-breeze 8in king matteress</t>
  </si>
  <si>
    <t>www.tempurpedic.com</t>
  </si>
  <si>
    <t>Pillows</t>
  </si>
  <si>
    <t>Sheets</t>
  </si>
  <si>
    <t>Downtown company sweet dream king down pillows x 4</t>
  </si>
  <si>
    <t>ww.bedbathandbeyond.com</t>
  </si>
  <si>
    <t>Downtown company 400 thread county king sheet set &amp; mathress pad</t>
  </si>
  <si>
    <t>Blankets &amp; comforter</t>
  </si>
  <si>
    <t>Hampton Hill comforter set and blanket</t>
  </si>
  <si>
    <t>Night Stands</t>
  </si>
  <si>
    <t>Chest of Drawers</t>
  </si>
  <si>
    <t>Dresser</t>
  </si>
  <si>
    <t>lazyboy</t>
  </si>
  <si>
    <t>Antique corner chairs</t>
  </si>
  <si>
    <t>Lazyboy maverick rocking recliner</t>
  </si>
  <si>
    <t>Empire chair x 2</t>
  </si>
  <si>
    <t>Samsung 50" LED TV</t>
  </si>
  <si>
    <t>Sound System</t>
  </si>
  <si>
    <t>Headphones</t>
  </si>
  <si>
    <t>Bose over the ear noise canceling headphones</t>
  </si>
  <si>
    <t>Samsung soundbar with subwoofer</t>
  </si>
  <si>
    <t>Freud 16pc precison shear forstner bit set</t>
  </si>
  <si>
    <t>Fein starlock multimaster kit with bag</t>
  </si>
  <si>
    <t>Milwaukee cordless jig saw</t>
  </si>
  <si>
    <t>Kreg pocket hole jig kit</t>
  </si>
  <si>
    <t>Makita corded skill saw</t>
  </si>
  <si>
    <t>Drill bits</t>
  </si>
  <si>
    <t>jig saw</t>
  </si>
  <si>
    <t>pocket hole</t>
  </si>
  <si>
    <t>skill saw</t>
  </si>
  <si>
    <t>Milwaukee corded reciprocating saw in case</t>
  </si>
  <si>
    <t>Reciprocating saw</t>
  </si>
  <si>
    <t>6 Beer cans and bottles</t>
  </si>
  <si>
    <t>Bow Saw blade</t>
  </si>
  <si>
    <t>Hand drill</t>
  </si>
  <si>
    <t>www.patioliving.com</t>
  </si>
  <si>
    <t>Scott poles</t>
  </si>
  <si>
    <t>Callaway Junior XT 10-piece complete set of kids clubs and bag</t>
  </si>
  <si>
    <t>Ping 3  and 5 wood</t>
  </si>
  <si>
    <t>B/A Products 10ft 3150lb lockable grab chains x 2</t>
  </si>
  <si>
    <t>Logitech G920 dual motor feedback driving force racing wheel, 2 each</t>
  </si>
  <si>
    <t>www.apple.com</t>
  </si>
  <si>
    <t>Ace Hardware</t>
  </si>
  <si>
    <t>Sand Creek Post and Beam</t>
  </si>
  <si>
    <t>Patagonia capilene air bottoms</t>
  </si>
  <si>
    <t>3000 Mission series king bed</t>
  </si>
  <si>
    <t>3dr night stand #3102</t>
  </si>
  <si>
    <t>Mule chest #3108</t>
  </si>
  <si>
    <t>7dr chest #3107</t>
  </si>
  <si>
    <t>Woodley's Quote Attached</t>
  </si>
  <si>
    <t>Condition</t>
  </si>
  <si>
    <t>Average</t>
  </si>
  <si>
    <t>Like New</t>
  </si>
  <si>
    <t>24 @ Trojan L16RE-2V renewable energy deep cycle batteries and installation</t>
  </si>
  <si>
    <t>www.brultech.com</t>
  </si>
  <si>
    <t>BrulTech power monitoring system 2-d and installation</t>
  </si>
  <si>
    <t>Zomeworks</t>
  </si>
  <si>
    <t>SimplyEfficient</t>
  </si>
  <si>
    <t>Fuel Bottles</t>
  </si>
  <si>
    <t>Dovetail Jig</t>
  </si>
  <si>
    <t>Leigh DR4 Pro dovetail jig with accessory kit</t>
  </si>
  <si>
    <t>Leigh D4R Pro 24" Dovetail Jig w/Accessory Kit - Rockler Woodworking Tools</t>
  </si>
  <si>
    <t>Multi-tool</t>
  </si>
  <si>
    <t>Milwaukee M18 cordless skill saw</t>
  </si>
  <si>
    <t>www.sears.com</t>
  </si>
  <si>
    <t>Jessem Ultimate Excel II package</t>
  </si>
  <si>
    <t>www.jessem.com</t>
  </si>
  <si>
    <t>4 phone, headphone, ipad and gps chargers</t>
  </si>
  <si>
    <t>Three quart jars filled with change and 1 roll of stamps</t>
  </si>
  <si>
    <t>Chargers</t>
  </si>
  <si>
    <t xml:space="preserve">Apple iPad Pro wifi 12.9, 256gb </t>
  </si>
  <si>
    <t xml:space="preserve">Apple iPad Pro wifi 12.9, 1286gb </t>
  </si>
  <si>
    <t>Jenga</t>
  </si>
  <si>
    <t>Wedding Dress, vintage, satin</t>
  </si>
  <si>
    <t>bybridal.com.cn</t>
  </si>
  <si>
    <t>burgundy tea length, satin, cowl neck and back dress</t>
  </si>
  <si>
    <t>davidsbridal.com</t>
  </si>
  <si>
    <t>coral color, La Femme Portrait Neck Lace Gown</t>
  </si>
  <si>
    <t>nordstrom.com</t>
  </si>
  <si>
    <t>perriwinkle Dessy Collection Long Sleeve Lace and Chiffon A-Line Gown</t>
  </si>
  <si>
    <t>Black Halo Jackie Belted Gavardine Sheath Dress</t>
  </si>
  <si>
    <t>Black cocktail dress, Chaps Surplic Gathered-Side Evening Dress</t>
  </si>
  <si>
    <t xml:space="preserve">Kohls   </t>
  </si>
  <si>
    <t>Brooksbrothers.com</t>
  </si>
  <si>
    <t>Beach</t>
  </si>
  <si>
    <t>towels</t>
  </si>
  <si>
    <t>6 large beach towels, Flatweave Hammam Cotton Beach Towels</t>
  </si>
  <si>
    <t>thecompanystore.com</t>
  </si>
  <si>
    <t>4 - LLBean Boat and Tote, Zip-Top $50 ea</t>
  </si>
  <si>
    <t>Beach Umbrellas</t>
  </si>
  <si>
    <t>2 - Tommy Bahama Beach Umbrellas</t>
  </si>
  <si>
    <t>Beach Toys</t>
  </si>
  <si>
    <t>shovels, pails, sifters, water bucket, beach balls, float toys</t>
  </si>
  <si>
    <t>Boogie Boards</t>
  </si>
  <si>
    <t>2 - Thurso Surf Quill 42" Body Board</t>
  </si>
  <si>
    <t>Men's Swim Suit</t>
  </si>
  <si>
    <t>2 - pair men's swim suits</t>
  </si>
  <si>
    <t>chubbiesshorts.com</t>
  </si>
  <si>
    <t>Women's Swim Suits</t>
  </si>
  <si>
    <t>2 - Women's swimsuits</t>
  </si>
  <si>
    <t>cabelas.com</t>
  </si>
  <si>
    <t>life vests</t>
  </si>
  <si>
    <t>2- kid life vests</t>
  </si>
  <si>
    <t>Dick'ssportinggoods.com</t>
  </si>
  <si>
    <t>Decorations</t>
  </si>
  <si>
    <t>Art</t>
  </si>
  <si>
    <t>hand painted outside, tractor, on Cabin</t>
  </si>
  <si>
    <t>Grand Lake Historical Society Fund Raiser</t>
  </si>
  <si>
    <t>Glass Flowers</t>
  </si>
  <si>
    <t>3 Glass Garden Flowers, yard art, $68 each</t>
  </si>
  <si>
    <t>etsy-ADelicateTouch1</t>
  </si>
  <si>
    <t>Copper Birds</t>
  </si>
  <si>
    <t>3 Copper Humming bird scultures</t>
  </si>
  <si>
    <t>etsy-CopperArtBillSquires</t>
  </si>
  <si>
    <t>Sorel Boots</t>
  </si>
  <si>
    <t>Sorel Boots in cabin,  Caribou Boot</t>
  </si>
  <si>
    <t>jaxgoods.com</t>
  </si>
  <si>
    <t>slippers</t>
  </si>
  <si>
    <t>Ugg slippers, Dakota</t>
  </si>
  <si>
    <t>ugg.com</t>
  </si>
  <si>
    <t>tennis shoes</t>
  </si>
  <si>
    <t>two pair</t>
  </si>
  <si>
    <t>jacket</t>
  </si>
  <si>
    <t>Carhartt Navy Blue Jacket</t>
  </si>
  <si>
    <t>Carhartt.com</t>
  </si>
  <si>
    <t>hat</t>
  </si>
  <si>
    <t>ArmadilloAntiqueMall, Denver</t>
  </si>
  <si>
    <t>rei.com</t>
  </si>
  <si>
    <t>Chantilly Packable Lace Sun Hat, wore to Maddie's wedding</t>
  </si>
  <si>
    <t>nordstromrack.com</t>
  </si>
  <si>
    <t>Country Garden Wool Felt Cloche Hat, wore to Mary's formal tea</t>
  </si>
  <si>
    <t>villagehatshop.com</t>
  </si>
  <si>
    <t>Sun Hat- 10277 Women's Matera Classic Brim Hat UPF 50+</t>
  </si>
  <si>
    <t>collibar.com</t>
  </si>
  <si>
    <t>umbrella</t>
  </si>
  <si>
    <t>GustBuster Proseries Gold 62 inch Golf Umbrella (style 5) Blue and White</t>
  </si>
  <si>
    <t>whistles</t>
  </si>
  <si>
    <t>4 stainless steel whistles ready to go with hikers #3778, $18 each</t>
  </si>
  <si>
    <t>personalizationmall.com</t>
  </si>
  <si>
    <t>bug spray</t>
  </si>
  <si>
    <t>3 cans of deep woods off</t>
  </si>
  <si>
    <t>40 plates, bowls, &amp; mugs blue metal dishes *NO silver metal ring!* Z-2000016404</t>
  </si>
  <si>
    <t>gnarlygorilla.com</t>
  </si>
  <si>
    <t>Coleman 9 cup Enamel Percolator---matches dishes above, blue enamel</t>
  </si>
  <si>
    <t>kohls.com</t>
  </si>
  <si>
    <t>Pots</t>
  </si>
  <si>
    <t xml:space="preserve">3 piece Lodge Seasoned Cast Iron Cookware </t>
  </si>
  <si>
    <t>williams-sonoma.com</t>
  </si>
  <si>
    <t>Griddle-Lodge Chef Collection Pre-Seasoned Cast Iron Double</t>
  </si>
  <si>
    <t>pots</t>
  </si>
  <si>
    <t>cast iron dutch oven-Lodge Seasoned</t>
  </si>
  <si>
    <t>Wabash Valley Farms Shake and Pop Outdoor Popcorn Popper</t>
  </si>
  <si>
    <t>Macys.com</t>
  </si>
  <si>
    <t>silverware</t>
  </si>
  <si>
    <t>3 sets of Oneida Icarus 20-pc Flatware (purchased to have enough for CO Day Party)</t>
  </si>
  <si>
    <t>bowls</t>
  </si>
  <si>
    <t>mixing bowls in Cabin, Item #H4845</t>
  </si>
  <si>
    <t>vermontcountrystore.com</t>
  </si>
  <si>
    <t>3 serving bowls, pfaltzgraff.com  #5091604  (Trish gave these to us)</t>
  </si>
  <si>
    <t>pfaltzgraff.com</t>
  </si>
  <si>
    <t>dish drainer</t>
  </si>
  <si>
    <t>Megaxhef DR-180 16 in Chrome Plated &amp; Plastic Counter Top Drying Dish Rack</t>
  </si>
  <si>
    <t>kingsoopers.com</t>
  </si>
  <si>
    <t>items under sink</t>
  </si>
  <si>
    <t>rubber made tub, dish soap, scouring soap, rubber gloves, dish rags, windex, all purp cleaner</t>
  </si>
  <si>
    <t>tray</t>
  </si>
  <si>
    <t>Crock</t>
  </si>
  <si>
    <t>Heritage Blue Stripe Stoneware Water Cooler  SKU#1106220</t>
  </si>
  <si>
    <t>lehmans.com</t>
  </si>
  <si>
    <t>dry box</t>
  </si>
  <si>
    <t>NRS Boulder Camping Dry Box, kept under sink in Cabin</t>
  </si>
  <si>
    <t>nrs.com</t>
  </si>
  <si>
    <t>replacements.com</t>
  </si>
  <si>
    <t>12 settings of Elk pattern silverware Item#RE1928 $83 for 4 places</t>
  </si>
  <si>
    <t>blackforestdecor.com</t>
  </si>
  <si>
    <t>basket</t>
  </si>
  <si>
    <t>basket holding silverware, top shelf above sink in cabin</t>
  </si>
  <si>
    <t>potterybarn.com</t>
  </si>
  <si>
    <t>glasses</t>
  </si>
  <si>
    <t>6 water glass stems to match my mother's, just purchased $12.50 per stem</t>
  </si>
  <si>
    <t>The Brass Armadillo Antique Mall</t>
  </si>
  <si>
    <t>wok</t>
  </si>
  <si>
    <t>stainless steel wok $130, cleaver J.A. Henckels Zwilling 4.5 inch $184</t>
  </si>
  <si>
    <t>12 dinner plates, Autumn Song, Whole Wheat/ Basket/orange flowers $14.00 each</t>
  </si>
  <si>
    <t>12 salad plates, Whole Wheat at $16.00 each</t>
  </si>
  <si>
    <t>12 rim fruit/dessert bowl, whole wheat pattern @16.00 each</t>
  </si>
  <si>
    <t>12 cups and saucers, whole wheat pattern @ $15.00 each</t>
  </si>
  <si>
    <t>two 14inch oval serving platter @$90 each, Whole Wheat Pattern</t>
  </si>
  <si>
    <t>Creamer, Whole Wheat Pattern</t>
  </si>
  <si>
    <t>three 9" round vegetable bowl @ $36 each, Whole Wheat Pattern</t>
  </si>
  <si>
    <t>Gravy Boat and under plate, Whole Wheat Pattern</t>
  </si>
  <si>
    <t>covered butter plate, Whole Wheat Pattern</t>
  </si>
  <si>
    <t>stockpot</t>
  </si>
  <si>
    <t>Faberware Classic Series 6 quart stockpot</t>
  </si>
  <si>
    <t>saute pan</t>
  </si>
  <si>
    <t>Faberware Classic Series Stainless Steel 4 1/2 qt covered saute pan</t>
  </si>
  <si>
    <t>sauce pan</t>
  </si>
  <si>
    <t>Faberware Classic Series Stainless Steel 2 quart Sauce pan with lid</t>
  </si>
  <si>
    <t>Faberware Classic Series Stainless Steel 3 quart Sauce pan with lid</t>
  </si>
  <si>
    <t>Faberware Classic Series Stainless Steel 1 quart Sauce pan with lid</t>
  </si>
  <si>
    <t>bread pan</t>
  </si>
  <si>
    <t>cast iron bread pan</t>
  </si>
  <si>
    <t>carrier</t>
  </si>
  <si>
    <t>Casserole Carrier Thermal Tote</t>
  </si>
  <si>
    <t>cabin</t>
  </si>
  <si>
    <t>9x13</t>
  </si>
  <si>
    <t>9x13 glass baking dish</t>
  </si>
  <si>
    <t>aluminum foil +</t>
  </si>
  <si>
    <t>saran wrap, gallon freezer bags, quart freezer bags, wax paper</t>
  </si>
  <si>
    <t>spatulas +</t>
  </si>
  <si>
    <t xml:space="preserve">potato masher, pastry cutter, melon baller, 2 flippers, skewers, </t>
  </si>
  <si>
    <t>serving spoons +</t>
  </si>
  <si>
    <t>slotted and unslotted serving spoons, wooden spoons, pie server, rolling pin</t>
  </si>
  <si>
    <t>décor</t>
  </si>
  <si>
    <t>variety of 40 magnets in Cabin kitchen $1.50 each</t>
  </si>
  <si>
    <t>aliexpress.com</t>
  </si>
  <si>
    <t>magnetic poetry kit, original edition in a Tin</t>
  </si>
  <si>
    <t>stones painted tic tac toe Game on hearth of Cabin</t>
  </si>
  <si>
    <t>etsy.com</t>
  </si>
  <si>
    <t xml:space="preserve">magnetic knife </t>
  </si>
  <si>
    <t>magnetic knife holder on side of Cabin upper cabinet</t>
  </si>
  <si>
    <t>Crate&amp;Barrel.com</t>
  </si>
  <si>
    <t>knifes</t>
  </si>
  <si>
    <t>Chicago Cutlery Signature Steel, wood handle knife set</t>
  </si>
  <si>
    <t>bedbathandbeyond.com</t>
  </si>
  <si>
    <t>headphones</t>
  </si>
  <si>
    <t>Bose Headphones 700 wireless noise canceling over-the-ear, my bd present last year</t>
  </si>
  <si>
    <t>bestbuy.com</t>
  </si>
  <si>
    <t>boom box</t>
  </si>
  <si>
    <t>Sony CD Boombox black, model ZSRS60BT</t>
  </si>
  <si>
    <t>Bluetooth speaker</t>
  </si>
  <si>
    <t>JBL blue tooth speaker, JBL Flip 4-Waterproof Portable Buetooth Speaker</t>
  </si>
  <si>
    <t>Himalayan Salt Lamp night light</t>
  </si>
  <si>
    <t>Collectibles</t>
  </si>
  <si>
    <t>Buttons</t>
  </si>
  <si>
    <t>vintage buttons in a vintage tin</t>
  </si>
  <si>
    <t>dishes</t>
  </si>
  <si>
    <t>Tall Footed Cut Glass Candy Dish filled with vintage buttons</t>
  </si>
  <si>
    <t>Sewing Basket</t>
  </si>
  <si>
    <t>HEEPDD Sewing Basket, Large with removable tray, my mom's, kept under sewing desk</t>
  </si>
  <si>
    <t>contents sew basket</t>
  </si>
  <si>
    <t>6 skeins wool, variety of colors @$12 each</t>
  </si>
  <si>
    <t>webs.com</t>
  </si>
  <si>
    <t>4 turbo addi circular knitting needles @$18.00 each</t>
  </si>
  <si>
    <t>cowboyyarn.com</t>
  </si>
  <si>
    <t>small sissors with green handle</t>
  </si>
  <si>
    <t>Cabin Quilts, Grand Lake, CO</t>
  </si>
  <si>
    <t>tapestry needles</t>
  </si>
  <si>
    <t>Michaels.com</t>
  </si>
  <si>
    <t>stitch markers for knitting needles, Clover Quick Locking, 3 packs @7each</t>
  </si>
  <si>
    <t xml:space="preserve">index cards </t>
  </si>
  <si>
    <t>Split Nickel Key Rings, 10 pack</t>
  </si>
  <si>
    <t>post it notes</t>
  </si>
  <si>
    <t>officedepot.com</t>
  </si>
  <si>
    <t>hole punch, single hole punch with padded handles</t>
  </si>
  <si>
    <t>book: Knitted Animal Friends</t>
  </si>
  <si>
    <t>Barnesandnoble.com</t>
  </si>
  <si>
    <t>book: Last Minute Knitted Gifts, hardcover</t>
  </si>
  <si>
    <t>book: A Collection of Vintage Patterns for Summer Knits</t>
  </si>
  <si>
    <t>book: Vintage Evening Fashions to Knit</t>
  </si>
  <si>
    <t>book; Knitted Animals, Hardcover by Anne-Dorthe Grigaff</t>
  </si>
  <si>
    <t>Sheep Tape Measure</t>
  </si>
  <si>
    <t>Fairtradewinds.net</t>
  </si>
  <si>
    <t>notions bag: JanetBasket Eco Bag</t>
  </si>
  <si>
    <t>containers</t>
  </si>
  <si>
    <t>glass jars with yarn, needles and roving inside</t>
  </si>
  <si>
    <t>containerstore.com</t>
  </si>
  <si>
    <t>CDs</t>
  </si>
  <si>
    <t>CDs in orange box on table in cabin, 3 children's music, Down by the Bay. . .</t>
  </si>
  <si>
    <t>three beatles</t>
  </si>
  <si>
    <t>Eagles</t>
  </si>
  <si>
    <t>Dan Folgelberg</t>
  </si>
  <si>
    <t>John Denver</t>
  </si>
  <si>
    <t>Dixie Chicks</t>
  </si>
  <si>
    <t>Shania Twain</t>
  </si>
  <si>
    <t>University of Wyoming Marching Band</t>
  </si>
  <si>
    <t>University of Wyoming/music department</t>
  </si>
  <si>
    <t>Luau Music from Hawaii</t>
  </si>
  <si>
    <t>Hawaii Hotel</t>
  </si>
  <si>
    <t>3 meditation cds, guided meditations</t>
  </si>
  <si>
    <t>Jimmy Buffet</t>
  </si>
  <si>
    <t>Mariah Carey</t>
  </si>
  <si>
    <t>Reba Mcintyre</t>
  </si>
  <si>
    <t>Adele</t>
  </si>
  <si>
    <t xml:space="preserve">Celine </t>
  </si>
  <si>
    <t>5 Enya CDs</t>
  </si>
  <si>
    <t>Sam Smith</t>
  </si>
  <si>
    <t>Lumineers</t>
  </si>
  <si>
    <t>Colby Calhe</t>
  </si>
  <si>
    <t>Cold Play</t>
  </si>
  <si>
    <t>Cowboy Brad, 3 set collection</t>
  </si>
  <si>
    <t>Cowboybrad.com</t>
  </si>
  <si>
    <t>Carpenters</t>
  </si>
  <si>
    <t>Beach Boys</t>
  </si>
  <si>
    <t>Elton John</t>
  </si>
  <si>
    <t>Carrie Underwood</t>
  </si>
  <si>
    <t>Rolling Stones</t>
  </si>
  <si>
    <t>Coffee shop medley</t>
  </si>
  <si>
    <t>KBCO studio C</t>
  </si>
  <si>
    <t>KBCO radio station</t>
  </si>
  <si>
    <t>James Taylor</t>
  </si>
  <si>
    <t>Christopher Cross</t>
  </si>
  <si>
    <t>Décor</t>
  </si>
  <si>
    <t>dish</t>
  </si>
  <si>
    <t>glass bunny full of sewing notions</t>
  </si>
  <si>
    <t>glass duck, clear</t>
  </si>
  <si>
    <t>tins</t>
  </si>
  <si>
    <t>3 vintage tins</t>
  </si>
  <si>
    <t>mug</t>
  </si>
  <si>
    <t>knit wit mug on table in Cabin</t>
  </si>
  <si>
    <t>sewing</t>
  </si>
  <si>
    <t>elastic</t>
  </si>
  <si>
    <t>25 yards of elastic cord for masks @2.00 per yard</t>
  </si>
  <si>
    <t>fabric nook, Granby, CO</t>
  </si>
  <si>
    <t>nose pieces</t>
  </si>
  <si>
    <t>package of nose pieces for masks</t>
  </si>
  <si>
    <t>thermometer</t>
  </si>
  <si>
    <t>room thermometer, metal, free standing, analog</t>
  </si>
  <si>
    <t>tequipment.net</t>
  </si>
  <si>
    <t>thermostat</t>
  </si>
  <si>
    <t>GoControl Z-Wave Battery-Powered Smart Thermostat</t>
  </si>
  <si>
    <t>Bed frame</t>
  </si>
  <si>
    <t>Aspen wood queen bed frame</t>
  </si>
  <si>
    <t>mattress</t>
  </si>
  <si>
    <t>Queen size mattress, Serta Perfect Sleeper Palm Coast 12.5" Plush Mattress</t>
  </si>
  <si>
    <t>mattressfirm.com</t>
  </si>
  <si>
    <t>2 sets of linens</t>
  </si>
  <si>
    <t>2 Boll &amp; Branch Classic Hemmed 300 Thread Count Organic Cotton Sheet Sets</t>
  </si>
  <si>
    <t>1 mattress pad</t>
  </si>
  <si>
    <t>Therapedic Cotton &amp; Tencel 300-Thread-Count Queen Mattress Pad</t>
  </si>
  <si>
    <t>pillow topper</t>
  </si>
  <si>
    <t>Nottingham Home 2 - Inch Gusset Feather Bed Queen Mattress Topper</t>
  </si>
  <si>
    <t>2 cotton blankets</t>
  </si>
  <si>
    <t>2 Madison Park Liquid Cotton Blanket- 100% cotton</t>
  </si>
  <si>
    <t>1 large quilt</t>
  </si>
  <si>
    <t>Quilt on bed in picture, flannels, heavy winter quilt</t>
  </si>
  <si>
    <t>1 wool blanket</t>
  </si>
  <si>
    <t>Pendleton Bridger Stripe Blanket, queen size 100% wool</t>
  </si>
  <si>
    <t>pendleton-usa.com</t>
  </si>
  <si>
    <t>2 wool blankets</t>
  </si>
  <si>
    <t>2 A &amp; R Cashmere Wool Cashmere Blend Throw Blankets @ 240 ea</t>
  </si>
  <si>
    <t>landsend.com</t>
  </si>
  <si>
    <t>5 pillows</t>
  </si>
  <si>
    <t>5 Superior Goose Down Pillows from Hammacher Schlemmer @ $230 ea</t>
  </si>
  <si>
    <t>hammacher.com</t>
  </si>
  <si>
    <t>ArmyNavySurplus.com</t>
  </si>
  <si>
    <t>Hantsport 10 candle Chandelier, over the table</t>
  </si>
  <si>
    <t>birchlane.com</t>
  </si>
  <si>
    <t>Cutler Candle Chadelier, 5 light, rustic black, hung over stove/sink</t>
  </si>
  <si>
    <t>Loft Bed</t>
  </si>
  <si>
    <t>queen mattress, Beautyrest Silver BRS900 11.75" Medium Firm Mattress</t>
  </si>
  <si>
    <t>queen mattress pad, Therapedic Cotton &amp; Tencel 300-Thread-Count</t>
  </si>
  <si>
    <t>queen mattress topper, Nottingham 2" Gusset Feather Bed Mattress Topper</t>
  </si>
  <si>
    <t>2 sets of queen size sheets, 2 Boll &amp; Branch 300 Thread Count Organic Sheet Sets</t>
  </si>
  <si>
    <t>1 Pendleton Bridger Stripe Blanket queen size 100% wool</t>
  </si>
  <si>
    <t>twin bed mattress, Beautyrest Silver BRS900 11.75" Twin Mattress</t>
  </si>
  <si>
    <t>twin mattress pad, Therapedic Cotton &amp; Tencel 300-Thread-Count Twin Mattress pad</t>
  </si>
  <si>
    <t>twin mattress topper, Serta 2" Feather and Down Fiber Feather Bed Topper</t>
  </si>
  <si>
    <t>2 sets of twin size sheets, Lattice 400 Thread Count Sheet Set, 100% cotton</t>
  </si>
  <si>
    <t>3 pillows, Superior Goose Down Pillow from Hammacher Schlemmer @230 each</t>
  </si>
  <si>
    <t>2 Madison Park Liquid Cotton Blankets- 100% cotton, twin size</t>
  </si>
  <si>
    <t>1 Pendleton Bridger Stripe Blanket twin size 100% wool</t>
  </si>
  <si>
    <t>rug</t>
  </si>
  <si>
    <t>purchased at Rhinebeck, NY Oct 2019, felted ovals artistic mat</t>
  </si>
  <si>
    <t>RhinebeckFiberFestival.org</t>
  </si>
  <si>
    <t>Lauren Rug, 3' x 5' 6", 100% wool, at/under sewing desk</t>
  </si>
  <si>
    <t>rugs</t>
  </si>
  <si>
    <t>2 Luxen Home Handloomed 4'x6' Cotton Area Rugs, 1 on each side of bed</t>
  </si>
  <si>
    <t>Boos Oval Cherry Edge Grain Butcher Block Dining Table</t>
  </si>
  <si>
    <t>butcherclockcom.com</t>
  </si>
  <si>
    <t>Chairs</t>
  </si>
  <si>
    <t>2 Sunset Trading Oak Selections Comfort Dining Arm Chair DLU-4130-LO-A</t>
  </si>
  <si>
    <t>HouzzInc.com</t>
  </si>
  <si>
    <t>Swivel Chair</t>
  </si>
  <si>
    <t>Madison Park Masthis Swivel Glider Chair MP103-0935</t>
  </si>
  <si>
    <t>ebedding4you.com</t>
  </si>
  <si>
    <t>poncho</t>
  </si>
  <si>
    <t>handknit poncho on Swivel Chair, 100% washable wool</t>
  </si>
  <si>
    <t>chair</t>
  </si>
  <si>
    <t>Amish Colonial 9 Spindle Windsor Dining Chair/at Grandma's table</t>
  </si>
  <si>
    <t>dutchcrafters.com</t>
  </si>
  <si>
    <t>Madison Park Roan Arm Chair by Madison Park/blue chair by stove</t>
  </si>
  <si>
    <t>shredder</t>
  </si>
  <si>
    <t>Royal 14 sheet Micro-Cut Shredder, Black, MC14MX</t>
  </si>
  <si>
    <t>Solid Flat Handled Candle Snuffer/Tom and Nettie gave this to us</t>
  </si>
  <si>
    <t>Tiny Beanie Babies</t>
  </si>
  <si>
    <t>24 at an average of $5</t>
  </si>
  <si>
    <t>ebay.com</t>
  </si>
  <si>
    <t>Llama</t>
  </si>
  <si>
    <t>Bashful Llama-Medium</t>
  </si>
  <si>
    <t>steelz.com</t>
  </si>
  <si>
    <t>trivets</t>
  </si>
  <si>
    <t>3 Ardenne Trivet</t>
  </si>
  <si>
    <t>frontgate.com</t>
  </si>
  <si>
    <t xml:space="preserve"> sheep</t>
  </si>
  <si>
    <t>Shelf Sitting Soft Sheep</t>
  </si>
  <si>
    <t>hsn.com</t>
  </si>
  <si>
    <t>Dancing Bear</t>
  </si>
  <si>
    <t>Sings and Dances to Raindrops Keep Falling on my Head, Yellow Raincoat</t>
  </si>
  <si>
    <t>Creative Needle, Englewood, CO</t>
  </si>
  <si>
    <t>guest book</t>
  </si>
  <si>
    <t>leather hardback guest book</t>
  </si>
  <si>
    <t>woven basket</t>
  </si>
  <si>
    <t>Stellar Enchantment Pine Needle Basket</t>
  </si>
  <si>
    <t>novica.com/Tamara Pereira</t>
  </si>
  <si>
    <t>paper cutter</t>
  </si>
  <si>
    <t>Swingline ClassicCut Ingento Guillotine Trimmer, 18"x18"</t>
  </si>
  <si>
    <t>stapler</t>
  </si>
  <si>
    <t>Swingline 747 Classic Stapler, 20 sheet capacity, $20 and staples $11</t>
  </si>
  <si>
    <t>tape dispenser</t>
  </si>
  <si>
    <t>jars of pens &amp; pencils</t>
  </si>
  <si>
    <t>colored pencils $26, pens-pentel energel $20, box pencils $21, 3 jars $30</t>
  </si>
  <si>
    <t xml:space="preserve">envelopes </t>
  </si>
  <si>
    <t>Southworth 25% Cotton Linen Finish Business Envelopes #10</t>
  </si>
  <si>
    <t>brooms</t>
  </si>
  <si>
    <t>Whisk Broom and Dust Pan $10, Broom Alpine Industries $25</t>
  </si>
  <si>
    <t>mop bucket</t>
  </si>
  <si>
    <t>Alpine Industries 36 qt mop bucket w/wringer $65</t>
  </si>
  <si>
    <t xml:space="preserve">mop </t>
  </si>
  <si>
    <t>Jobsite #32 Heavy Duty Wet String Mop and refill mops carton/boardwalk 32 Cotton</t>
  </si>
  <si>
    <t>shovel</t>
  </si>
  <si>
    <t>True Temper 18 inch Ergonomic Mountain Mover Snow Shovel</t>
  </si>
  <si>
    <t>candles</t>
  </si>
  <si>
    <t>Ikea Jubla chandelier candles,2 boxes of 20 @ $8 ea,2 Glimma tea lights @ $7,  4 Osynlig candle in pot @$10</t>
  </si>
  <si>
    <t>ikea.com</t>
  </si>
  <si>
    <t>dog dishes</t>
  </si>
  <si>
    <t>2 Mason Stoneware Pet Bowl, Large 9"D @$30 ea</t>
  </si>
  <si>
    <t>small baskets</t>
  </si>
  <si>
    <t>Nest Handmade Natural Fiber Baskets set of 3</t>
  </si>
  <si>
    <t>novica.com/Maria Isable Montoya</t>
  </si>
  <si>
    <t>Quadratec</t>
  </si>
  <si>
    <t>Buckey's outside San Marcos, TX</t>
  </si>
  <si>
    <t>Cabinet &amp; Bench</t>
  </si>
  <si>
    <t>Oak, custom cabinet and bench; misc batteries, dog supplies, canning equipment, roaster pan, many hats and gloves</t>
  </si>
  <si>
    <t>Fireproof shop vac, ash can, recycle bins and two trash cans</t>
  </si>
  <si>
    <t>Cookie Jar</t>
  </si>
  <si>
    <t>etsy.com/DebbyGlickmanPottery</t>
  </si>
  <si>
    <t>TOOLS</t>
  </si>
  <si>
    <t>Sweatshirts</t>
  </si>
  <si>
    <t xml:space="preserve">Quilting </t>
  </si>
  <si>
    <t>Sit and Sip table holder with trash bag, new, still in box</t>
  </si>
  <si>
    <t>Wine barrel candle holder, with black metal flowers to hold candles</t>
  </si>
  <si>
    <t>Candle Sticks</t>
  </si>
  <si>
    <t>2 Brass tall candle stick holders</t>
  </si>
  <si>
    <t>Candle Holders</t>
  </si>
  <si>
    <t>2 Solid Wood Contis Candle Holders-Villa 2</t>
  </si>
  <si>
    <t>coasters</t>
  </si>
  <si>
    <t>6 custom tile coasters with photos of Ed and Lexi's Wedding</t>
  </si>
  <si>
    <t>Etsy.com</t>
  </si>
  <si>
    <t>3 sets of six wine glass charms @11 per set</t>
  </si>
  <si>
    <t>elegant-gifts.co</t>
  </si>
  <si>
    <t>3 pair of 6" Waterford candle sticks, @$100 per pair, purchased for coperate dinner at our house</t>
  </si>
  <si>
    <t>crystalclassics.com</t>
  </si>
  <si>
    <t>bowl</t>
  </si>
  <si>
    <t>Waterford Crystal Heritage Round Ring Holder, Item #1057377</t>
  </si>
  <si>
    <t>Wedgwood Nantucket Basket Stacking 8" bowl #50156205953</t>
  </si>
  <si>
    <t>9" Marquis by Waterford, Markham Item#40006088-wedding present</t>
  </si>
  <si>
    <t>2 painted pictures by Grey hanging in Guest Bedroom</t>
  </si>
  <si>
    <t>Change &amp; stamps</t>
  </si>
  <si>
    <t>Baby on quilt picture hanging in Master Bath</t>
  </si>
  <si>
    <t>Large hand thrown pottery cookie jar with lid-wedding gift</t>
  </si>
  <si>
    <t>TV and sound system in living room</t>
  </si>
  <si>
    <t>hand painted outside,  Quilt Block on Barn</t>
  </si>
  <si>
    <t>100% wool blanket with Moose, purchased at Rhinebeck Oct 2019</t>
  </si>
  <si>
    <t>Blanket</t>
  </si>
  <si>
    <t>Colorado Blanket giving to us on our Colorado Day Party Aug 2018</t>
  </si>
  <si>
    <t>leobedding.com</t>
  </si>
  <si>
    <t>Webs.com</t>
  </si>
  <si>
    <t>Tommy Bahama 100% Cotton Throw</t>
  </si>
  <si>
    <t>Friends close to heart 100% cotton throw--Kristine Gave to Me</t>
  </si>
  <si>
    <t>personalcreations.com</t>
  </si>
  <si>
    <t>Queen Size Postage Stamp Quilt, finished August 2020</t>
  </si>
  <si>
    <t>Renae Merrill Free Motion Sampler, finished January 2020</t>
  </si>
  <si>
    <t>Queen Size 64 Child's Art Blocks, Leaving Gift to me from Kreative Kids</t>
  </si>
  <si>
    <t>Moose In The Meadow, Thread Play Class, finished October 2019</t>
  </si>
  <si>
    <t>Pinwheel Quilt, my first quilt</t>
  </si>
  <si>
    <t>Blooming Nine Patch, finished 2018</t>
  </si>
  <si>
    <t>Ed's Graduation Quilt, Queen Size</t>
  </si>
  <si>
    <t>salt &amp; pepper</t>
  </si>
  <si>
    <t>tea pot</t>
  </si>
  <si>
    <t>wood box</t>
  </si>
  <si>
    <t>handmade box from Alaska, Ruth and Rob brought as a house warming</t>
  </si>
  <si>
    <t>CrackerBarrel</t>
  </si>
  <si>
    <t>bluerosepottery.com</t>
  </si>
  <si>
    <t>Polish Pottery Tea Pot, Mary gave me for my 60th BD- Zaklady mosaic flower pot</t>
  </si>
  <si>
    <t>alaskagiftcompany.com</t>
  </si>
  <si>
    <t>Marble lazy susan from Buckey's outside San Marcos, TX</t>
  </si>
  <si>
    <t>custom built</t>
  </si>
  <si>
    <t>Elk and O'dell girl on swing pictures, water colors, large double matted framed with glass</t>
  </si>
  <si>
    <t>greatbigcanvas.com</t>
  </si>
  <si>
    <t>Menards.com</t>
  </si>
  <si>
    <t>watering can</t>
  </si>
  <si>
    <t>solar panel broom with one extra sweeper</t>
  </si>
  <si>
    <t>uncommongoods.com</t>
  </si>
  <si>
    <t>hand rake, bulb planter, hand trowel, hand weeder, pruning shears, gardening gloves</t>
  </si>
  <si>
    <t>5 100' Pocket Hose Silver Bullet 3/4" Expanding Black Plastic Hose @ $50 each</t>
  </si>
  <si>
    <t>acehardware.com</t>
  </si>
  <si>
    <t>2 Metal Impulse Sprinkler 5800 @ $35 ea,  1 round metal @ $32, 1 Oscillating @$14, Gentle Soaker @$16</t>
  </si>
  <si>
    <t>1 Garden Spade $23, 2 Shovels $36,  1 Square Point Shovel $19, Utility Round Point Shovel $14</t>
  </si>
  <si>
    <t>post hole digger</t>
  </si>
  <si>
    <t>1 Steel Rake Wood Handle $37, 1 Steel Bow Rake Wood Handle $18,  Steel Springback Rake Wood Handle $20, Steel Level Rake Wood Handle $20</t>
  </si>
  <si>
    <t>Broomcorn Broom $18, Rough Surface Push Broom $35</t>
  </si>
  <si>
    <t xml:space="preserve">GCI Outdoor Freestyle Rocker Folding Chair </t>
  </si>
  <si>
    <t>Garden Center in Arvada, CO</t>
  </si>
  <si>
    <t>1 Ferry-Morse Heat Mat $26, 2 Seed Starting Greehhouse Kit @ $16 each</t>
  </si>
  <si>
    <t>36" Long Stem Indoor/Outdoor Agricultural Soil Compost Thermometer</t>
  </si>
  <si>
    <t>Forged Steel Mortar Hoe $36, Steel Scuffle Hoe Triangle $35,  6" Garden Hoe $19</t>
  </si>
  <si>
    <t>3 bags of bulbs to plant, 25 pack of Daffodil Bulbs at $19 each</t>
  </si>
  <si>
    <t>2 nozzles for hand watering $16 each</t>
  </si>
  <si>
    <t>Sloggers, Women's Rain and Garden Boot</t>
  </si>
  <si>
    <t>Murcdochs.com</t>
  </si>
  <si>
    <t>Tilley LTM6 Airflo Hat</t>
  </si>
  <si>
    <t>Gardener's Tool Seat</t>
  </si>
  <si>
    <t>Solar Panel</t>
  </si>
  <si>
    <t>Telescoping Broom Handle for solar panel snow broom</t>
  </si>
  <si>
    <t>Wayfair.com</t>
  </si>
  <si>
    <t>Gardenerssupply.com</t>
  </si>
  <si>
    <t xml:space="preserve">Mirror </t>
  </si>
  <si>
    <t>Oval, wood mirror</t>
  </si>
  <si>
    <t>sleep number mattress</t>
  </si>
  <si>
    <t>Sleep Number S1 Bed, mattress only</t>
  </si>
  <si>
    <t>sleepnumber.com</t>
  </si>
  <si>
    <t>Queen Bed Frame</t>
  </si>
  <si>
    <t>Shay Queen Poster Bed Frame, Wood</t>
  </si>
  <si>
    <t>Ashley Home Store, Cheyenne, WY</t>
  </si>
  <si>
    <t>Queen Bed Pad</t>
  </si>
  <si>
    <t>Cotton Dream Queen All Natural Cotton Filled Mattress Pad</t>
  </si>
  <si>
    <t>Queen Bed Topper</t>
  </si>
  <si>
    <t>Nottingham Home 2-inch Featherbed Mattress Topper</t>
  </si>
  <si>
    <t>2 sets of SALT 300-Thread-Count Cotton Queen Sheets</t>
  </si>
  <si>
    <t>Blankets</t>
  </si>
  <si>
    <t>UGG Solana Washed Cotton Queen Blankets, 100% Cotton</t>
  </si>
  <si>
    <t>Duvet Cover</t>
  </si>
  <si>
    <t>Donny Osmond Sacred Emotion Queen Duvet Cover Set in White</t>
  </si>
  <si>
    <t xml:space="preserve">Duvet     </t>
  </si>
  <si>
    <t>Villa Queen Down Duvet Filler</t>
  </si>
  <si>
    <t>Pendleton Eco-Wise 100% wool Queen Size Blanket</t>
  </si>
  <si>
    <t>Side Tables</t>
  </si>
  <si>
    <t>Two - 3 drawer Oak Night Stands by Liberty Furniture Industries, Inc.</t>
  </si>
  <si>
    <t>houzz.com</t>
  </si>
  <si>
    <t>Rustic Barn Wood Style Timber Peg 7-Drawer Dresser by Furniture Barn USA</t>
  </si>
  <si>
    <t>2 - Tempe Resin Table Lamps by Stein World Operating Company</t>
  </si>
  <si>
    <t>2 French Column Swing Arm Bed Side Table Lamps @$252 each</t>
  </si>
  <si>
    <t>Restoration Hardware</t>
  </si>
  <si>
    <t>100% Solid Wood 4-Super Jumbo Drawer Chest, Honey Pine</t>
  </si>
  <si>
    <t>twin mattresses</t>
  </si>
  <si>
    <t>2 Twin Mattresses 2.0 Parkview Plush/Firm Mattresses $190 each</t>
  </si>
  <si>
    <t>sleephappens.com</t>
  </si>
  <si>
    <t>twin sheets</t>
  </si>
  <si>
    <t>4 sets of twin size sheets at $24 each</t>
  </si>
  <si>
    <t>twim mattress pads</t>
  </si>
  <si>
    <t>2 Cotton Dream Twin All Natural Cotton Filled Mattress Pad $60 each</t>
  </si>
  <si>
    <t>twin mattress toppers</t>
  </si>
  <si>
    <t>2 Nottingham Home 2-inch Featherbed Mattress Topper, twin size $60 each</t>
  </si>
  <si>
    <t>2 100% Cotton Blankets, Madison Park Liquid Cotton Twin Blankets $40 each</t>
  </si>
  <si>
    <t>2 pillows, one for each bunk bed, Goose Down from Hammacher Schlemmer $230 ea</t>
  </si>
  <si>
    <t>4 pillows on Queen Bed, Goose Down from Hammacher Schlemmer $230 ea</t>
  </si>
  <si>
    <t>Built in Bunk Beds</t>
  </si>
  <si>
    <t xml:space="preserve">Cabinet   </t>
  </si>
  <si>
    <t>Oak Ridge 5 Glass Door Bookcase</t>
  </si>
  <si>
    <t>dcgstores.com</t>
  </si>
  <si>
    <t>table</t>
  </si>
  <si>
    <t>2 Huntsman Twin Comforter Sets $200 each</t>
  </si>
  <si>
    <t>tetontimberlinetrading.com</t>
  </si>
  <si>
    <t>3000 Mission Series Queen Bed Frame</t>
  </si>
  <si>
    <t>Sleep Number 360 c2 Smart Bed</t>
  </si>
  <si>
    <t>2 Amish Old Classic Sleigh 1 Drawer 1 Door Night Stand JRA2414 $690 ea</t>
  </si>
  <si>
    <t>amishfurniturefactory.com</t>
  </si>
  <si>
    <t xml:space="preserve">Tiger Oak Dresser, Vintage, with bevelded mirror, </t>
  </si>
  <si>
    <t>etsy.com/AntiquesDiscovered</t>
  </si>
  <si>
    <t>Amish Shaker 7 drawer Lingerie Chest JRA2511</t>
  </si>
  <si>
    <t>Homestead Rustic Coffee Table, under the window in Guest Bedroom</t>
  </si>
  <si>
    <t>Homestead Rustic End/Side Table, in corner of Guest Room by closet</t>
  </si>
  <si>
    <t>mattress pad</t>
  </si>
  <si>
    <t>4 Goose Down Pillows from Hammacher Schlemmer @230 each</t>
  </si>
  <si>
    <t>1 Queen Mattress Pad, Therapedic Cotton &amp; Tencel 300-Thread-Count</t>
  </si>
  <si>
    <t>2 sets of Boll &amp; Branch 300 thread count 100% cotton organic sheets</t>
  </si>
  <si>
    <t>2 Madison Park Liquid Cotton Blankets 100% cotton</t>
  </si>
  <si>
    <t>1 Pendleton Bridger Blanket Queen Size 100% wool</t>
  </si>
  <si>
    <t>humidifier</t>
  </si>
  <si>
    <t>Towels</t>
  </si>
  <si>
    <t>picnic basket</t>
  </si>
  <si>
    <t>gifts</t>
  </si>
  <si>
    <t xml:space="preserve">Ceramic Mugs, flour sack towels, candles-all new in boxes  </t>
  </si>
  <si>
    <t>Pureguardian Humidifier with Cool Mist Ultrasonic Top Fill, 1.5 Gallon</t>
  </si>
  <si>
    <t>Vintage Green Woven Wicker Large Picnic Basket with stacking rack, wood handles and lid</t>
  </si>
  <si>
    <t>Good</t>
  </si>
  <si>
    <t>American Soft Linen 6-piece 100% cotton towel sets @$34 each set</t>
  </si>
  <si>
    <t>americansoftlinenstore.com</t>
  </si>
  <si>
    <t>10 piece set of All-Clad Pots and Pans</t>
  </si>
  <si>
    <t>All Clad 12 Quart Soup/Stock Pot</t>
  </si>
  <si>
    <t>All Clad Roasting Pan</t>
  </si>
  <si>
    <t>Measuring Spoons</t>
  </si>
  <si>
    <t xml:space="preserve">4 sets of Measuring Spoons, stainless Steel @$20 Each set </t>
  </si>
  <si>
    <t>Measuring Cups</t>
  </si>
  <si>
    <t>4 sets of Measuring Cups, stainless steel @$30 per set</t>
  </si>
  <si>
    <t>Baking Pan</t>
  </si>
  <si>
    <t>Williams Sonoma Goldtouch Pro Muffin Pan, 12 -Well</t>
  </si>
  <si>
    <t>Williams Sonoma Goldtouch Pro Mini Muffin Pan, 24-Well</t>
  </si>
  <si>
    <t>Anchor Hocking Glass Measuring Cups set of 3</t>
  </si>
  <si>
    <t>Goldtouch Pro Non Corrugated Half Sheet, set of 2</t>
  </si>
  <si>
    <t>Goldtouch Pro 9x13 Cake Pan</t>
  </si>
  <si>
    <t>Baking pan</t>
  </si>
  <si>
    <t>3 Steel Cooling Racks at $13 each</t>
  </si>
  <si>
    <t>3 glass 9 x 13 pyrex baking pans</t>
  </si>
  <si>
    <t>3 glass bread pans</t>
  </si>
  <si>
    <t>2 glass covered casserole dishes</t>
  </si>
  <si>
    <t>Corningware French White 4 Quart Oval Casserole dish</t>
  </si>
  <si>
    <t>3 Pyrex 9.5 Glass Pie Plate, $7 ea</t>
  </si>
  <si>
    <t>corningware.com</t>
  </si>
  <si>
    <t>Bowls</t>
  </si>
  <si>
    <t>Corningware French White 12 - piece Bakeware Set</t>
  </si>
  <si>
    <t>Ceramic Mixing Bowls, Set of 3</t>
  </si>
  <si>
    <t>Glass Prep Mixing Bowls, set of 8</t>
  </si>
  <si>
    <t>Ohio Stoneware Dominion Mixing Bowl 10" Bread Bowl</t>
  </si>
  <si>
    <t>everythingkitchen.com</t>
  </si>
  <si>
    <t>Vintage pyrex mixing bowls, Butterprint nesting bowls, blue people on white</t>
  </si>
  <si>
    <t>Vintage pyrex Autumn Harvest Wheat Nesting Mixing Bow Set of 4</t>
  </si>
  <si>
    <t>3 hand painted vintage mixing bowls, painted fruit on the side, 3 bowls</t>
  </si>
  <si>
    <t>2 red serving bowls made at Paint Your Own Pottery</t>
  </si>
  <si>
    <t>paintyourownpotterystudio</t>
  </si>
  <si>
    <t>Boos Edge-Grain Rectangular Cutting Board- Large, Orv made this for us</t>
  </si>
  <si>
    <t>Williams Sonoma Bread Board with Handle</t>
  </si>
  <si>
    <t>3 large bamboo cutting boards @$18 each</t>
  </si>
  <si>
    <t>wedding present, suitcase type basket with plastic dishes for two</t>
  </si>
  <si>
    <t>ashleyfurniture.com</t>
  </si>
  <si>
    <t>bunk beds, wood frames, maple, stackable or stand alone</t>
  </si>
  <si>
    <t>Granby Liquor Store</t>
  </si>
  <si>
    <t>murdocks.com</t>
  </si>
  <si>
    <t>Fireplace mantel</t>
  </si>
  <si>
    <t>3 large glass bowls for salad from Target</t>
  </si>
  <si>
    <t>crock pot</t>
  </si>
  <si>
    <t>coffee maker</t>
  </si>
  <si>
    <t>food scale</t>
  </si>
  <si>
    <t>Kitchen aid mixer</t>
  </si>
  <si>
    <t>2 blenders, Cuisinart Hurricane Peak Horsepower Blender</t>
  </si>
  <si>
    <t>electric tea kettle, Smeg electric Kettle</t>
  </si>
  <si>
    <t>ice-cream maker, electric</t>
  </si>
  <si>
    <t>toaster, Hamilton Beach Pro 2-slice stainless steel</t>
  </si>
  <si>
    <t>Books</t>
  </si>
  <si>
    <t>Cuisinart 14-cup Custom Food Processor</t>
  </si>
  <si>
    <t>Waterford Crystal Bowl, wedding present from Uncle Doc</t>
  </si>
  <si>
    <t>Glass Serving Bowl with Stars Inside, house warming gift from Trish</t>
  </si>
  <si>
    <t>Sterling Silver Wine Goblet Set, wedding gift</t>
  </si>
  <si>
    <t>cut glass cream and sugar from Great Grandparents Pratt, wedding gift</t>
  </si>
  <si>
    <t>handthrown pottery cream and sugar, gift from Trish</t>
  </si>
  <si>
    <t>Serving tray with hand painted peach, gift</t>
  </si>
  <si>
    <t>bread tray/plate, blue on cream, gift</t>
  </si>
  <si>
    <t>Exceptional</t>
  </si>
  <si>
    <t>AbingdonVAhandcraftedgifts</t>
  </si>
  <si>
    <t>2 individual casserole glass covered square pans</t>
  </si>
  <si>
    <t>Antique set of 12 bone china tea cups @ $35 each</t>
  </si>
  <si>
    <t>small white ceramic pitcher, gift</t>
  </si>
  <si>
    <t>Colectables</t>
  </si>
  <si>
    <t>Victorian Porcelain Bavarian Chocolate Pot</t>
  </si>
  <si>
    <t>Floral English Bone China Tea Pot</t>
  </si>
  <si>
    <t>esty.com</t>
  </si>
  <si>
    <t>Royal Grafton England Fine Bone China Tea Pot with Strawberries on it</t>
  </si>
  <si>
    <t>Glass Beer Mugs, Engraved, 4 mugs at $27 each (FWI)</t>
  </si>
  <si>
    <t>Glass Beer Boot Mug from Germany, 2 liter</t>
  </si>
  <si>
    <t>Mugs</t>
  </si>
  <si>
    <t xml:space="preserve">Mug </t>
  </si>
  <si>
    <t>hand thrown pottery mug from Trish, on Fireplace in picture with me holding puppy</t>
  </si>
  <si>
    <t>crystal</t>
  </si>
  <si>
    <t>water glasses 12 @ $12.50</t>
  </si>
  <si>
    <t xml:space="preserve"> 12 Pub</t>
  </si>
  <si>
    <t>Pitcher</t>
  </si>
  <si>
    <t xml:space="preserve"> 12 martini</t>
  </si>
  <si>
    <t>12 highball</t>
  </si>
  <si>
    <t>Fridge Sized Beverage Dispenser</t>
  </si>
  <si>
    <t>Smeg Citrus Juicer</t>
  </si>
  <si>
    <t>16 Riedel Maris Champgne Glasses 2 sets of 8 @ 160 per set</t>
  </si>
  <si>
    <t>margarita glasses 2 sets of 6 @ 90 per set</t>
  </si>
  <si>
    <t>24 wine glasses with stems</t>
  </si>
  <si>
    <t>stemless Chardonnay Wine Glasses, set of 12</t>
  </si>
  <si>
    <t>Cups</t>
  </si>
  <si>
    <t>4 Hamlets by Dunoon Bone China Mugs, Hamlets by Dunoon</t>
  </si>
  <si>
    <t>8 twelve ounce Polish Pottery Mugs @44 each</t>
  </si>
  <si>
    <t>polishpotteryonline.com</t>
  </si>
  <si>
    <t>watering pitcher</t>
  </si>
  <si>
    <t>polish pottery watering pitcher, 71 ounce</t>
  </si>
  <si>
    <t>45 ceramic mugs, teacher gifts, souvenirs, etc @ $10 each</t>
  </si>
  <si>
    <t>webstaurantstore.com</t>
  </si>
  <si>
    <t>custom made</t>
  </si>
  <si>
    <t>Shade Skull Double Old-Fashioned Glasses, 12 glasses</t>
  </si>
  <si>
    <t>Vintage Etched Snifter Glasses, 8 glasses</t>
  </si>
  <si>
    <t>pudding dishes from Grandma Elva, Vintage Etched Coupe Glasses, 12</t>
  </si>
  <si>
    <t xml:space="preserve"> glasses from Grandma Elva, Vintage Etched Tumblers, 12 glasses</t>
  </si>
  <si>
    <t>Vintage Etched Goblets, 8 goblets</t>
  </si>
  <si>
    <t>Vintage Etched Wine Glasses, 8 glasses</t>
  </si>
  <si>
    <t>set of 4 Dorset Cordial Glasses, wedding gift</t>
  </si>
  <si>
    <t>2 Fiore Champagne Flutes, our wedding</t>
  </si>
  <si>
    <t>8 Lexington 11.25 oz Tumbler Glass engraved with Grandpa's initials</t>
  </si>
  <si>
    <t>lazerdesigns.com</t>
  </si>
  <si>
    <t>2 Glass Water Pitchers</t>
  </si>
  <si>
    <t>step stool</t>
  </si>
  <si>
    <t>dish rack</t>
  </si>
  <si>
    <t>4 bamboo drawer organziers, large, at $46 each</t>
  </si>
  <si>
    <t>4 Silver Mesh Draweer Organizer Set @ $20 each</t>
  </si>
  <si>
    <t>2 Wire Cabinet Organizers @ $28 each</t>
  </si>
  <si>
    <t>Under The Counter Pull-Out Trash Can</t>
  </si>
  <si>
    <t>Easy folding step stool</t>
  </si>
  <si>
    <t>Advantage Aluminum Dish Rack</t>
  </si>
  <si>
    <t>paper towel holder</t>
  </si>
  <si>
    <t>Vintage Blacksmith Paper Towel Holder, sits on counter, wood</t>
  </si>
  <si>
    <t>Shelf liner</t>
  </si>
  <si>
    <t>Drawer and Shelf Liner, non adhesive, 1 roll</t>
  </si>
  <si>
    <t>step ladder</t>
  </si>
  <si>
    <t>3 step Steel Step Stool, in guest closet</t>
  </si>
  <si>
    <t xml:space="preserve">ironing board </t>
  </si>
  <si>
    <t>ironing board and iron in guest closet</t>
  </si>
  <si>
    <t>vintage serving</t>
  </si>
  <si>
    <t>4 vintage divided serving dishes, kept in picnic basket</t>
  </si>
  <si>
    <t>file holders</t>
  </si>
  <si>
    <t>3 Silver Mesh Desktop File holders</t>
  </si>
  <si>
    <t>Storage Boxes</t>
  </si>
  <si>
    <t>4 Office Storage Boxes on top shelf of Guest Bedroom Closet</t>
  </si>
  <si>
    <t>irobot.com</t>
  </si>
  <si>
    <t>s9+ with dirt storage, purchased August 2019</t>
  </si>
  <si>
    <t>12 place settings of flatware</t>
  </si>
  <si>
    <t>4 Cypress 17 oz Travel Mugs</t>
  </si>
  <si>
    <t>Travel Camp Style Mugs with lids, blue flecked enamel</t>
  </si>
  <si>
    <t>Utensils</t>
  </si>
  <si>
    <t>mellon baller</t>
  </si>
  <si>
    <t>rolling pin</t>
  </si>
  <si>
    <t>turkey baster</t>
  </si>
  <si>
    <t>waiter's cork screw</t>
  </si>
  <si>
    <t>2 ice cream scoops</t>
  </si>
  <si>
    <t>garlic press</t>
  </si>
  <si>
    <t>3 sets of Happy Birthday Candles, the letters 'Happy Birthday'</t>
  </si>
  <si>
    <t>metal skewers</t>
  </si>
  <si>
    <t>Elk Bottle Opener</t>
  </si>
  <si>
    <t>potato nails</t>
  </si>
  <si>
    <t xml:space="preserve">potato masher </t>
  </si>
  <si>
    <t>Cake server, 25th Wedding Anniversary Present</t>
  </si>
  <si>
    <t>zester</t>
  </si>
  <si>
    <t>pizza cutter</t>
  </si>
  <si>
    <t>frosting knives</t>
  </si>
  <si>
    <t>flat grater</t>
  </si>
  <si>
    <t>square stand up grater</t>
  </si>
  <si>
    <t>toothpicks in ceramic holder</t>
  </si>
  <si>
    <t>sugar-glass bear to match salt and pepper</t>
  </si>
  <si>
    <t>candy thermometer</t>
  </si>
  <si>
    <t>Mini ruffled ceramic individual pie plates</t>
  </si>
  <si>
    <t>bamboo skewers</t>
  </si>
  <si>
    <t>2 BBQ Utensil Kits</t>
  </si>
  <si>
    <t>BBQGuys</t>
  </si>
  <si>
    <t>3 meat thermometers</t>
  </si>
  <si>
    <t xml:space="preserve"> 3 tongs</t>
  </si>
  <si>
    <t>3 Meat forks, with wood handles</t>
  </si>
  <si>
    <t>Meatprocessors.com</t>
  </si>
  <si>
    <t>4 stainless steel turners</t>
  </si>
  <si>
    <t>wood Moose head salad tongs</t>
  </si>
  <si>
    <t>4 rubber spatulas</t>
  </si>
  <si>
    <t>coffee scoop, stainless, 2TB</t>
  </si>
  <si>
    <t>Silicon Jar Gripper Pads</t>
  </si>
  <si>
    <t>Manual Hand Press Juicer Metal Squeezer</t>
  </si>
  <si>
    <t>hand juicer, glass</t>
  </si>
  <si>
    <t xml:space="preserve"> 8 serving spoons, slotted and non-slotted</t>
  </si>
  <si>
    <t>4 Ladels, stainless</t>
  </si>
  <si>
    <t>3 small and large whisks</t>
  </si>
  <si>
    <t xml:space="preserve"> 2 kitchen sissors</t>
  </si>
  <si>
    <t>cake decorating tips</t>
  </si>
  <si>
    <t>jigger, double, small on one end, large on the other</t>
  </si>
  <si>
    <t>jigger, glass measuring shot</t>
  </si>
  <si>
    <t>salt and pepper shakers-little glass bears, 2 sets, vintage, clear glass</t>
  </si>
  <si>
    <t>wood spoons, walnut and others</t>
  </si>
  <si>
    <t>globalindustries.com</t>
  </si>
  <si>
    <t>pastry bench scraper</t>
  </si>
  <si>
    <t>pastry blender</t>
  </si>
  <si>
    <t>pie server with a wood handle</t>
  </si>
  <si>
    <t>Tea Lion Silicon Tea Infuser by Truezoo</t>
  </si>
  <si>
    <t>tea ball infuser, mesh stainless</t>
  </si>
  <si>
    <t>non-stick egg pan</t>
  </si>
  <si>
    <t>ustreasury</t>
  </si>
  <si>
    <t>corner tv cabinet</t>
  </si>
  <si>
    <t xml:space="preserve">Lamp </t>
  </si>
  <si>
    <t>Caledonia Corner TV Cabinet</t>
  </si>
  <si>
    <t>Lexington Open End Table with Drawer</t>
  </si>
  <si>
    <t>Loveseat sofa</t>
  </si>
  <si>
    <t>Mission  Camelot Table Lamp</t>
  </si>
  <si>
    <t>tiffanylamps.com</t>
  </si>
  <si>
    <t>Closet organizer</t>
  </si>
  <si>
    <t xml:space="preserve">Elfa Platinum Mesh Closet Drawers </t>
  </si>
  <si>
    <t>shoes</t>
  </si>
  <si>
    <t>2 10 compartment Hanging Shoe Organizer @ $25 each</t>
  </si>
  <si>
    <t>5 Linen Cambridge Drop Front Shoe Boxes- stackable, clear fronts @$15 each</t>
  </si>
  <si>
    <t>Bamboo Drawer Organizers, set of 6</t>
  </si>
  <si>
    <t>sweaters</t>
  </si>
  <si>
    <t>Linen Cambridge Drop Front Sweater Boxes, 6 stackable boxes at $30 ea</t>
  </si>
  <si>
    <t>Cedar Drawer Liners, 2 packages of 5 at $10 each</t>
  </si>
  <si>
    <t>hamper in closet</t>
  </si>
  <si>
    <t>Montauk Round Hamper</t>
  </si>
  <si>
    <t>scarf</t>
  </si>
  <si>
    <t>wood whitmoor scarf hanger</t>
  </si>
  <si>
    <t>tie rack</t>
  </si>
  <si>
    <t>cedar tie rack</t>
  </si>
  <si>
    <t>wood jewelry box</t>
  </si>
  <si>
    <t>jewelry</t>
  </si>
  <si>
    <t>vintage swiss chalet musical jewelery box</t>
  </si>
  <si>
    <t>on top of dresser</t>
  </si>
  <si>
    <t>musical ceramic bear</t>
  </si>
  <si>
    <t>musicboxattic</t>
  </si>
  <si>
    <t>top drawer of dresser</t>
  </si>
  <si>
    <t>muscial plush rabbit which played lulabies</t>
  </si>
  <si>
    <t>stuffedsafari</t>
  </si>
  <si>
    <t>stuffed animals</t>
  </si>
  <si>
    <t>4 stuffed animals, teacher gifts giving with books</t>
  </si>
  <si>
    <t>duffle bags</t>
  </si>
  <si>
    <t>4 REI Co-op Roadtripper Duffel - 100L at $65 each</t>
  </si>
  <si>
    <t>carry-on</t>
  </si>
  <si>
    <t>Crew Versapack 22" Max Softside Carry-On Skpinner</t>
  </si>
  <si>
    <t>hangers</t>
  </si>
  <si>
    <t>wood for suit coats 2 sets of 10 hangers at $10 each set</t>
  </si>
  <si>
    <t>one set of satin padded hangers</t>
  </si>
  <si>
    <t>Hangorize Heavy Duty White Plastic 25 per set, 10 sets @ $33</t>
  </si>
  <si>
    <t>2 Oak round stools without backs in bathroom and closet, @128.00 each</t>
  </si>
  <si>
    <t>vintageaddictions.com</t>
  </si>
  <si>
    <t>swiss gold plated necklace watch, one side decorative, other side watch</t>
  </si>
  <si>
    <t>watch/necklace</t>
  </si>
  <si>
    <t xml:space="preserve">watch </t>
  </si>
  <si>
    <t>Seiko Ladies Solar Two-Tone Swarovski Crystal Accents Watch, 25th anniversay</t>
  </si>
  <si>
    <t>belk.com</t>
  </si>
  <si>
    <t>Jewelry</t>
  </si>
  <si>
    <t>watch</t>
  </si>
  <si>
    <t>Vintage Quartz Gold Watch, wedding present</t>
  </si>
  <si>
    <t>jewelry.ha.com</t>
  </si>
  <si>
    <t>timex Women's Briarwood Leather Watch</t>
  </si>
  <si>
    <t>necklace</t>
  </si>
  <si>
    <t>saphire, custom made by Helen, set in gold</t>
  </si>
  <si>
    <t xml:space="preserve">custom </t>
  </si>
  <si>
    <t>natural hematite Beaded necklace</t>
  </si>
  <si>
    <t>Vintage Red Wooden Apple Bead Necklace</t>
  </si>
  <si>
    <t>Angara.com</t>
  </si>
  <si>
    <t>V-Bale Pear-Shaped Opal Solitaire Pendant, heirloom stone, 14K gold, (nepal)</t>
  </si>
  <si>
    <t>White Freshwater Cultered Pearl Necklace, 18", 10th anniversary</t>
  </si>
  <si>
    <t>Prong-Set Sapphire Branch Necklace---graduation gift</t>
  </si>
  <si>
    <t>Sterling Silver Cross Pendant Necklace</t>
  </si>
  <si>
    <t>Gold tone heart pendant necklace</t>
  </si>
  <si>
    <t>Graduated Simulated Pearl Necklace</t>
  </si>
  <si>
    <t>Goods for Life Wood and Metal Layered Beads Necklace</t>
  </si>
  <si>
    <t>Box Chain Necklace</t>
  </si>
  <si>
    <t>Gold Tone Turtle Pendant Necklace</t>
  </si>
  <si>
    <t>1928 Pink Rose Necklace</t>
  </si>
  <si>
    <t>Sterling Silver Lab-Created White Sapphire snowflake necklace</t>
  </si>
  <si>
    <t>Turquoise Turtle with Silver Necklace</t>
  </si>
  <si>
    <t>pin</t>
  </si>
  <si>
    <t>sterling silver lapel pin of a sheep</t>
  </si>
  <si>
    <t>Columbine Flower Pin</t>
  </si>
  <si>
    <t>brass teapot pin</t>
  </si>
  <si>
    <t>Mercari</t>
  </si>
  <si>
    <t>SenimanCalligraphy</t>
  </si>
  <si>
    <t>Colorado Flag lapel pin</t>
  </si>
  <si>
    <t>Gold plate bow pin with a dangling pearl</t>
  </si>
  <si>
    <t>magnetic Rhinebeck Fiber Festival</t>
  </si>
  <si>
    <t>tiny wood knitting needles with knitted yarn pin</t>
  </si>
  <si>
    <t>tiny ball of wool with tiny wood knitting needles stuck through the yarn pin</t>
  </si>
  <si>
    <t>pink butterfly pin- teacher gift</t>
  </si>
  <si>
    <t>pins</t>
  </si>
  <si>
    <t>7 boy scout pins, mother's wear as scout earns each rank, cub through eagle</t>
  </si>
  <si>
    <t>scout store</t>
  </si>
  <si>
    <t>lutheransupplier.com</t>
  </si>
  <si>
    <t>my scouting pins</t>
  </si>
  <si>
    <t>rings</t>
  </si>
  <si>
    <t>One Integrity Women's High School Class Ring</t>
  </si>
  <si>
    <t>jostens.com</t>
  </si>
  <si>
    <t>One Tribute Men's High School Class Ring</t>
  </si>
  <si>
    <t>One Treasure Gold Class Ring</t>
  </si>
  <si>
    <t>Jaredjewelry.com</t>
  </si>
  <si>
    <t>3 shawl pins @$15 each</t>
  </si>
  <si>
    <t>5 silver pins, one for each year of service at church</t>
  </si>
  <si>
    <t>Christmas pins, Three Kings, Nativity, Holly Wreath, Madonna and Child, Tree</t>
  </si>
  <si>
    <t>Skacel Crazy Hair Knitting Woman Pin,</t>
  </si>
  <si>
    <t>Skacel.com</t>
  </si>
  <si>
    <t>name tags</t>
  </si>
  <si>
    <t>variety of name tags, pins and necklaces</t>
  </si>
  <si>
    <t>box</t>
  </si>
  <si>
    <t>small decorative box with lid in top drawer</t>
  </si>
  <si>
    <t>forallgifts.com</t>
  </si>
  <si>
    <t>vintage puka shell Hawaiian Necklace</t>
  </si>
  <si>
    <t>sterling silver moose necklace</t>
  </si>
  <si>
    <t>Etch A Sketch</t>
  </si>
  <si>
    <t>Travel Lite Bright</t>
  </si>
  <si>
    <t xml:space="preserve">Books      </t>
  </si>
  <si>
    <t>20 years of National Geographic Magazines with Hard Bound Indexes $30 per year</t>
  </si>
  <si>
    <t>OldNationalGeographicMagazines</t>
  </si>
  <si>
    <t>AmericanFurnitureWarehouse.com</t>
  </si>
  <si>
    <t>Maps, 2 Rand McNally Road Atlases, 15 individual state maps</t>
  </si>
  <si>
    <t>House</t>
  </si>
  <si>
    <t>The Hobbit</t>
  </si>
  <si>
    <t>Lord of the Ring</t>
  </si>
  <si>
    <t>Sherlock Holmes Short Stories, Hardback</t>
  </si>
  <si>
    <t>Shogun and King Rat</t>
  </si>
  <si>
    <t xml:space="preserve">Books </t>
  </si>
  <si>
    <t>Foxfire Series</t>
  </si>
  <si>
    <t>Killdozer, Wild Rivers, Hill Billy Ellegy, Several John Grisham, All Hardbacks</t>
  </si>
  <si>
    <t>Eisenhower, Grand Lake History, JFK, Lincoln, Brooklyn Bridge, Hardbacks</t>
  </si>
  <si>
    <t>On Death &amp; Dying, Final Gifts, The Red Tent,Grapes of Wrath, One Year Bible</t>
  </si>
  <si>
    <t>Sea Glass, Maeuve Binchy Books, Debbie MaComber Books, Rosamunde Pilcher books</t>
  </si>
  <si>
    <t>Anatony, Child Development books, Teacher Resource Books 2 boxes of hardback</t>
  </si>
  <si>
    <t>World Atlas, Dictionary, Theasarus, 3 Scrabble Dictionaries</t>
  </si>
  <si>
    <t>Little House On the Prarie Series, Hardback</t>
  </si>
  <si>
    <t>Magic Tree House Series</t>
  </si>
  <si>
    <t>Hardy Boys Series</t>
  </si>
  <si>
    <t>Box Car Children Series</t>
  </si>
  <si>
    <t>Doctor Suess Series</t>
  </si>
  <si>
    <t>The Napping House, The Big Red Strawberry, Amazing Rescues, Where Did I Come From?</t>
  </si>
  <si>
    <t>Harriett The Spy, Where The Red Fern Grows, Rascal, The Doll People, Winne The Pooh</t>
  </si>
  <si>
    <t>The Golden Egg Book, Goodnight Moon, Bears in the Night,Going on A Bear Hunt</t>
  </si>
  <si>
    <t>12 Days of Christmas, Twas the Night Before Christmas, The Polar Express, The Grinch</t>
  </si>
  <si>
    <t>Beverly Cleary Books- 20</t>
  </si>
  <si>
    <t>Is Your Mama A Lama?, If You Give A Moose A Muffin, Run Away Bunny</t>
  </si>
  <si>
    <t>Love and Logic Parenting Teacher's Package, DVD's, Curriculm and workbooks</t>
  </si>
  <si>
    <t>love&amp;logicinstitute.com</t>
  </si>
  <si>
    <t>Digestive Wellness, Fit or Fat, Good to Great, plus other wellnes books</t>
  </si>
  <si>
    <t>books</t>
  </si>
  <si>
    <t>The Tipping Point, Outliers, The Millionaire Next Door, Rich Dad Poor Dad, and more</t>
  </si>
  <si>
    <t>The Life of Pi, Tuesdays with Morrie, The Four Agreements, Frugal Luxuries and more</t>
  </si>
  <si>
    <t>I Pad Users Manual and other technology textbooks</t>
  </si>
  <si>
    <t>Front Desk and Three Keys, Hardbacks</t>
  </si>
  <si>
    <t>Dumpling Soup</t>
  </si>
  <si>
    <t>20 Berenstain Bears Books @$5 each</t>
  </si>
  <si>
    <t>12 Amelia Bedelia Books @$5 each (I CAN READ) series</t>
  </si>
  <si>
    <t>12 Curious George Books @$5 each</t>
  </si>
  <si>
    <t>24 Mercer Mayer Books @$4 each</t>
  </si>
  <si>
    <t>C. S. Lewis Series, 7 books</t>
  </si>
  <si>
    <t>10 Diary of A Wimpy Kid books, @ $15 each</t>
  </si>
  <si>
    <t>20 Biscuit Books (I CAN READ) @$5 each</t>
  </si>
  <si>
    <t>12 Frog and Toad (I CAN READ) books @ $5 each</t>
  </si>
  <si>
    <t>Leo The Late Bloomer, There Was An Old Lady, Tacky The Penguin Books, The Very Hungry Caterpillar</t>
  </si>
  <si>
    <t>Charlotte's Web</t>
  </si>
  <si>
    <t>The Lightening Theif, The Little Prince, The Secret Garden, The Boy Who Harnessed the Wind</t>
  </si>
  <si>
    <t>12 How to Draw Books, States Quarter Album, Clutters Last Stand, Spark Joy,</t>
  </si>
  <si>
    <t>What to Expect When Expecting, Baby Books, Parenting Books (Whole Box)</t>
  </si>
  <si>
    <t>Travel Books and novels about those countries (Whole Box)</t>
  </si>
  <si>
    <t xml:space="preserve">pots and dishes that nestled together </t>
  </si>
  <si>
    <t>20 Clive Cussler's, 20 Tom Clancy, 15 Louis L'Amour</t>
  </si>
  <si>
    <t>50 house and log building books about plumbing, electricity, everything</t>
  </si>
  <si>
    <t>Cookbooks, Whole Food Fast &amp; Easy, and 20 more including The Blue Zone's</t>
  </si>
  <si>
    <t xml:space="preserve"> boxes of novels, history, biographies, Children's books, and misc</t>
  </si>
  <si>
    <t xml:space="preserve">5 books on dog training </t>
  </si>
  <si>
    <t>Puzzles</t>
  </si>
  <si>
    <t>6 -1,000 piece puzzles, 8- 300 or 100 piece puzzles</t>
  </si>
  <si>
    <t>Eddiebauer.com</t>
  </si>
  <si>
    <t>staples.com</t>
  </si>
  <si>
    <t>post office</t>
  </si>
  <si>
    <t>a sargent in USAirforce</t>
  </si>
  <si>
    <t>longaberger.com</t>
  </si>
  <si>
    <t>large selection of Pyrex storage containers with lids</t>
  </si>
  <si>
    <t>waffle iron</t>
  </si>
  <si>
    <t>Elm Creek Quilters Series, Hardback books 8 books @$18 each</t>
  </si>
  <si>
    <t>sink</t>
  </si>
  <si>
    <t>small sink in counter in Cabin</t>
  </si>
  <si>
    <t>counter top</t>
  </si>
  <si>
    <t>Butcher Block counter top with custom mountain range backsplash</t>
  </si>
  <si>
    <t>cabinet above counter</t>
  </si>
  <si>
    <t>Cabinet above counter in Cabin</t>
  </si>
  <si>
    <t>americangirl.com</t>
  </si>
  <si>
    <t>Pristine</t>
  </si>
  <si>
    <t>irreplaceable</t>
  </si>
  <si>
    <t>interiordesigner</t>
  </si>
  <si>
    <t>clocks</t>
  </si>
  <si>
    <t>2 bedside clocks @ $35 each</t>
  </si>
  <si>
    <t>wood duck collection 5 ducks at $50 each</t>
  </si>
  <si>
    <t>sound machine</t>
  </si>
  <si>
    <t>book ends</t>
  </si>
  <si>
    <t>3 sets of book ends from Restoration Hardward, wood and metal, $75 each set</t>
  </si>
  <si>
    <t>fan</t>
  </si>
  <si>
    <t>box fan</t>
  </si>
  <si>
    <t>Custom Shelves in laundry room</t>
  </si>
  <si>
    <t>Cooler</t>
  </si>
  <si>
    <t>Small Oscar and picnic bag cooler</t>
  </si>
  <si>
    <t>dicksportinggoods</t>
  </si>
  <si>
    <t>dog supplies</t>
  </si>
  <si>
    <t>dog brushes, toe nail clipper, shampoo, extra leashes</t>
  </si>
  <si>
    <t>Laundry supplies</t>
  </si>
  <si>
    <t>3 laundry detergents, 3 downy, dryer sheets, stain removers, tub full of rags, scrub brushes</t>
  </si>
  <si>
    <t>Mops and brooms</t>
  </si>
  <si>
    <t>2 mops, 2 brooms, dust bin with small broom, bucket</t>
  </si>
  <si>
    <t>cleaning totes</t>
  </si>
  <si>
    <t>2 cleaning totes full of oven cleaner, window cleaner, all purpose cleaner, scrubbers</t>
  </si>
  <si>
    <t>light bulbs</t>
  </si>
  <si>
    <t>6 boxes of replacement bulbs for all the different fixtures, led bulbs</t>
  </si>
  <si>
    <t xml:space="preserve">wood putty, gorrilla tape, duct tape, blue tape, goo be gone, caulk, </t>
  </si>
  <si>
    <t>6 sets of towels at $51 at set</t>
  </si>
  <si>
    <t>5 rugs through out the room @ $30 each</t>
  </si>
  <si>
    <t>1 cleaning tote with rags and several cleaners, toilet brush, plunger</t>
  </si>
  <si>
    <t>designsforhealth.com</t>
  </si>
  <si>
    <t>our barn</t>
  </si>
  <si>
    <t>shower stool</t>
  </si>
  <si>
    <t>teak corner shower stool</t>
  </si>
  <si>
    <t>new metal tree stand, tree skirt, lights, lumineers for outside, christmas lego village</t>
  </si>
  <si>
    <t>outside lights for tree out front window</t>
  </si>
  <si>
    <t>silk wreath for door, silk greens table center piece, christmas table runner</t>
  </si>
  <si>
    <t>garland, (silk) for stairway, hand blown glass ornaments</t>
  </si>
  <si>
    <t>washingtonstate</t>
  </si>
  <si>
    <t>toys</t>
  </si>
  <si>
    <t>electric train set</t>
  </si>
  <si>
    <t>trains.com</t>
  </si>
  <si>
    <t>small fake tree with it's own lights</t>
  </si>
  <si>
    <t>lego Christmas Train Set</t>
  </si>
  <si>
    <t>lego.com</t>
  </si>
  <si>
    <t>Lego City Advent Calendar Building Kit</t>
  </si>
  <si>
    <t>Lego Custom Nativity Set</t>
  </si>
  <si>
    <t>Large Ceramic Serving soup dish with ladel</t>
  </si>
  <si>
    <t>Apilco Porcelain Quiche Dish</t>
  </si>
  <si>
    <t>Staub Stoneware Rectangular Covered Baker</t>
  </si>
  <si>
    <t>serving</t>
  </si>
  <si>
    <t>Crushed Bamboo Salad Servers</t>
  </si>
  <si>
    <t>8 Vintage Etched Small Bowls</t>
  </si>
  <si>
    <t>Ruffled Pie Dish &amp; Maple Rolling Pin Set</t>
  </si>
  <si>
    <t>Cuisinart Oval Stainless Steel Chafing Dish</t>
  </si>
  <si>
    <t>Pointsettia Large Oval Platter</t>
  </si>
  <si>
    <t>rosette irons</t>
  </si>
  <si>
    <t>3 personalized stockings</t>
  </si>
  <si>
    <t>storage boxes for ornaments, dishes, trains, decorations, lights and toys    12 boxes @65 each</t>
  </si>
  <si>
    <t>cookie plate and mug for Santa, dessert dishes, serving plates, christmas mugs and glasses</t>
  </si>
  <si>
    <t>Easter</t>
  </si>
  <si>
    <t>bunny shaped candy dishes</t>
  </si>
  <si>
    <t xml:space="preserve">4 Longabergeer Easter Baskets with liners @ $48 each </t>
  </si>
  <si>
    <t>12 Vintage Marble Easter Eggs, Made in Italy, variety of colors</t>
  </si>
  <si>
    <t>12 polish pottery easter eggs @ $14.50 each</t>
  </si>
  <si>
    <t>Easter Wreath for Front Door</t>
  </si>
  <si>
    <t>Egg decorating kit</t>
  </si>
  <si>
    <t>basket fillers</t>
  </si>
  <si>
    <t>Wildflower Silk Flower Table Center Piece</t>
  </si>
  <si>
    <t>petals.com</t>
  </si>
  <si>
    <t>serveal dozen bright painted plastic eggs</t>
  </si>
  <si>
    <t>Thanksgiving</t>
  </si>
  <si>
    <t>grapevine cornucopia table center piece</t>
  </si>
  <si>
    <t>amish bread basket with leather loop handles</t>
  </si>
  <si>
    <t>clay pumpkins, Factory Direct Craft Pack</t>
  </si>
  <si>
    <t>Halloween</t>
  </si>
  <si>
    <t>Large black plastic cauldron</t>
  </si>
  <si>
    <t>Halloween Table Cloth</t>
  </si>
  <si>
    <t>6 various sizes of clay pumpkin jack o laterns with candles inside @$35 each</t>
  </si>
  <si>
    <t>Gift Wrap and Craft Station</t>
  </si>
  <si>
    <t>4 rolls of recycled wrapping paper, 3 christmas, 1 birthday @$40 per roll</t>
  </si>
  <si>
    <t>Bags&amp;Bows.com</t>
  </si>
  <si>
    <t>2 yards of black lace fabric for the table around the cauldron @$14 per yard</t>
  </si>
  <si>
    <t>Jo-Annfabric.com</t>
  </si>
  <si>
    <t>1 tigger costume at $40, 1 clown costume at $56 from oriental trading</t>
  </si>
  <si>
    <t>orientaltrading.com</t>
  </si>
  <si>
    <t>large rokenboc building set with several dump trucks</t>
  </si>
  <si>
    <t>built in bunk beds with stairs on one end and wood railing top bunk, lamp cubbies</t>
  </si>
  <si>
    <t>decorations</t>
  </si>
  <si>
    <t>window sill decorations, 2 snowmen families, many ceramic birds, nomes, trees, etc</t>
  </si>
  <si>
    <t>Collections</t>
  </si>
  <si>
    <t>tractors</t>
  </si>
  <si>
    <t>24 metal toy tractors, 2 books of tractors, 3 wood tractors with farmers</t>
  </si>
  <si>
    <t>2 remote control helicopters</t>
  </si>
  <si>
    <t>vintage glass ice bucket with metal Handle</t>
  </si>
  <si>
    <t>metal tree stand, 2 personalized stockings, lights, 2 dozen bulbs, halmark collectables</t>
  </si>
  <si>
    <t>1 personalized stocking, train set to go around tree,house lights, 2 dozen personalized ornaments</t>
  </si>
  <si>
    <t>Santa Statue, ceramic nativity set, 3 dozen ornaments</t>
  </si>
  <si>
    <t>tree ornaments</t>
  </si>
  <si>
    <t>256 slots in boxes for ornaments less 90 previously listed =166 ornaments @ average of $10</t>
  </si>
  <si>
    <t>advent</t>
  </si>
  <si>
    <t>advent table center piece, candles</t>
  </si>
  <si>
    <t>3 John Felder Coffee Table Books</t>
  </si>
  <si>
    <t>Bothel, WA</t>
  </si>
  <si>
    <t>kitchen tent</t>
  </si>
  <si>
    <t>Pop up Canopy with netting</t>
  </si>
  <si>
    <t>life vest-Tuka</t>
  </si>
  <si>
    <t>EzyDog Premium Doggy Flotation Device</t>
  </si>
  <si>
    <t>door stop</t>
  </si>
  <si>
    <t>hand painted heavy rock that looked like a little cottage</t>
  </si>
  <si>
    <t>tool kit</t>
  </si>
  <si>
    <t>apollo compact tool kit</t>
  </si>
  <si>
    <t>2-door mat outside door: Coir Door Mat - Stripe, 1 at each door</t>
  </si>
  <si>
    <t>yarn bowl</t>
  </si>
  <si>
    <t>ceramic yarn bowl, holds the yarn so the yarn doesn't roll away</t>
  </si>
  <si>
    <t>notion case</t>
  </si>
  <si>
    <t>knitting needle holder</t>
  </si>
  <si>
    <t>thestitchinden.com</t>
  </si>
  <si>
    <t xml:space="preserve">American Girl Doll, Molly, her dog, clothes, shopping cart, books, and other toys </t>
  </si>
  <si>
    <t>Elna starter machine with travel case</t>
  </si>
  <si>
    <t>2 metal pine cone candle stick holders</t>
  </si>
  <si>
    <t xml:space="preserve"> 2 sets of glass bear salt &amp; pepper shakers</t>
  </si>
  <si>
    <t>Long dress coat, winter clothes and  rain coat with zip in heavy liner</t>
  </si>
  <si>
    <t>tool box</t>
  </si>
  <si>
    <t>tool box for house, needle nose pliers, screw drivers, putty knives, hammer etc</t>
  </si>
  <si>
    <t>e stim machine</t>
  </si>
  <si>
    <t xml:space="preserve">e stim machine </t>
  </si>
  <si>
    <t>2 hand knit skirts</t>
  </si>
  <si>
    <t>work over alls, cover alls</t>
  </si>
  <si>
    <t>Fire Extinguishers</t>
  </si>
  <si>
    <t>H3R Performance MAXOUT 1 lb Dry Chemical Fire, kitchen, cabin, laundry, basement, upstairs and barn</t>
  </si>
  <si>
    <t>porta pottie</t>
  </si>
  <si>
    <t>Thetford Porta Potti 135 Portable</t>
  </si>
  <si>
    <t>westmarine.com</t>
  </si>
  <si>
    <t>Bocci Ball</t>
  </si>
  <si>
    <t>Franklinsports.com</t>
  </si>
  <si>
    <t>Volley Ball Net</t>
  </si>
  <si>
    <t>networldsports.com</t>
  </si>
  <si>
    <t>croquet, vintage croquet set</t>
  </si>
  <si>
    <t>Baseball</t>
  </si>
  <si>
    <t>4 baseball mitts ($200), 3 bats ($90), 3 baseballs ($45)</t>
  </si>
  <si>
    <t>tables</t>
  </si>
  <si>
    <t>2 tables in kitchen tent, costco $45 each</t>
  </si>
  <si>
    <t>costco</t>
  </si>
  <si>
    <t>white boards</t>
  </si>
  <si>
    <t>3 magnetic white boards with magnets on each</t>
  </si>
  <si>
    <t xml:space="preserve">vacumm </t>
  </si>
  <si>
    <t>Hoover Maxlife Pro Pet Swivel Hepa Media Vacuum Cleaner</t>
  </si>
  <si>
    <t>hand held vacuum cleaner</t>
  </si>
  <si>
    <t>Bisell Pro Heat Carpet Cleaner Vacuum</t>
  </si>
  <si>
    <t>tea kettle</t>
  </si>
  <si>
    <t xml:space="preserve">electric tea kettle,    </t>
  </si>
  <si>
    <t>wine fridge</t>
  </si>
  <si>
    <t>28 bottle capacity stainless steel</t>
  </si>
  <si>
    <t>lowes.com</t>
  </si>
  <si>
    <t>japanese</t>
  </si>
  <si>
    <t>japanese bowls, dipping sauce, and tea cups Set of 8</t>
  </si>
  <si>
    <t>Skid Steer</t>
  </si>
  <si>
    <t>Bobcat SB240 Snowblower 72" width, 9.6 Hyd motor package (25-31 gpm)</t>
  </si>
  <si>
    <t>Bobcat 84" v-blade snow plow</t>
  </si>
  <si>
    <t>Magnets</t>
  </si>
  <si>
    <t>Scotch Transparent Tape With Dispenser with refill tape</t>
  </si>
  <si>
    <t>Apppliance</t>
  </si>
  <si>
    <t>Storage</t>
  </si>
  <si>
    <t>Master Bedroom</t>
  </si>
  <si>
    <t>Mortise Jig</t>
  </si>
  <si>
    <t>Leigh FMT Pro mortise and tenon jig</t>
  </si>
  <si>
    <t>Pantry foods, Fridge and freezer, dry and canned goods and spices</t>
  </si>
  <si>
    <t>Grand Lake Quilt</t>
  </si>
  <si>
    <t>Yoga Gear</t>
  </si>
  <si>
    <t>blocks, pants, matt….</t>
  </si>
  <si>
    <t>mtn moon yoga</t>
  </si>
  <si>
    <t>Antique 30 x 60 oak table from grandma</t>
  </si>
  <si>
    <t>Grandma   Collection of souvenir spoons,  Massachusetts</t>
  </si>
  <si>
    <t>Grandma   Collection of souvenir spoons, Indiana</t>
  </si>
  <si>
    <t>Grandma   Collection of souvenir spoons, Mackinac Island</t>
  </si>
  <si>
    <t>Grandma   Collection of souvenir spoons, Michigan</t>
  </si>
  <si>
    <t>Grandma   collection of souvenir spoons, New Hampshire</t>
  </si>
  <si>
    <t>Grandma   Collection of souvenir spoons, New York</t>
  </si>
  <si>
    <t>Grandma   Collection of souvenir spoons, Ohio</t>
  </si>
  <si>
    <t>Grandma   Collection of souvenir spoons, Pennsylvania</t>
  </si>
  <si>
    <t>Grandma   Collection of souvenir spoons, Vermont</t>
  </si>
  <si>
    <t>Grandma   Collection souvenir spoons, 23 left in the rack @$20 each</t>
  </si>
  <si>
    <t>Grandma   Collection souvenir spoons, Colorado Spring, CO</t>
  </si>
  <si>
    <t>Grandma   Collection souvenir spoons, Conneticut</t>
  </si>
  <si>
    <t>Grandma   Collection souvenir spoons, Delaware</t>
  </si>
  <si>
    <t>Grandma   Collection souvenir spoons, Denver Capitol</t>
  </si>
  <si>
    <t>Grandma   Collection souvenir spoons, Gettysburg</t>
  </si>
  <si>
    <t>Grandma   Collection souvenir spoons, Illinois</t>
  </si>
  <si>
    <t>Grandma   Collection souvenir spoons, Iowa</t>
  </si>
  <si>
    <t>Grandma   Collection souvenir spoons, Kentucky</t>
  </si>
  <si>
    <t>Grandma   Collection souvenir spoons, Lake Champlain, NY</t>
  </si>
  <si>
    <t>Grandma   Collection souvenir spoons, London</t>
  </si>
  <si>
    <t>Grandma   Collection souvenir spoons, Maine</t>
  </si>
  <si>
    <t>Grandma   Collection souvenir spoons, New Jersey</t>
  </si>
  <si>
    <t>Grandma   Collection souvenir spoons, Philidelphia, Liberty Bell</t>
  </si>
  <si>
    <t>Grandma   Collection souvenir spoons, South Dakota, Black Hills</t>
  </si>
  <si>
    <t>Grandma   Collection souvenir spoons, Washington Capitol</t>
  </si>
  <si>
    <t>Grandma   Collection souvenir spoons, Washington Monument</t>
  </si>
  <si>
    <t>Grandma   Collection souvenir spoons, Wisconsin</t>
  </si>
  <si>
    <t>Grandma   crocheted, antique lace, 3x Kaf Home, 10 x Town and Country</t>
  </si>
  <si>
    <t>covered cheese board with Grandma  's paper thin china tea cup under glass</t>
  </si>
  <si>
    <t>serving tray-xxx gave this to us</t>
  </si>
  <si>
    <t>Files, picture, awards, marketing banners, signs from xxxxxx</t>
  </si>
  <si>
    <t xml:space="preserve">marble top telephone table from Grandpa </t>
  </si>
  <si>
    <t>Replacement Value Estimate</t>
  </si>
  <si>
    <t>Age (yrs) Estimate</t>
  </si>
  <si>
    <t>Cost Estimate Source</t>
  </si>
  <si>
    <t>Lincoln electric welder/generator</t>
  </si>
  <si>
    <t>www.northerntool.com</t>
  </si>
  <si>
    <t>Amish Traditional Barrister Bookcase Oak 62"H @ 3ea</t>
  </si>
  <si>
    <t>www.dutchcrafters.com</t>
  </si>
  <si>
    <t>4 Collector Items of 35 100% cotton T Shirts for 4 quilts @ $30 per shirt</t>
  </si>
  <si>
    <t>Collector Items</t>
  </si>
  <si>
    <t>Amazon. Com</t>
  </si>
  <si>
    <t>Levolor 2-1/2" Real Wood Blinds 32 x 40 x 8 ea</t>
  </si>
  <si>
    <t>www.theshadestore.com</t>
  </si>
  <si>
    <t>Firewood outside barn @ 20 Cord</t>
  </si>
  <si>
    <t>Levolor 2-1/2" Real Wood Blinds 24 x 24 x 11 ea</t>
  </si>
  <si>
    <t>good feet</t>
  </si>
  <si>
    <t>48 Collector Items of Student Art, laminated and spiral bound @ $69.87 ea</t>
  </si>
  <si>
    <t>Collector Item</t>
  </si>
  <si>
    <t>like new</t>
  </si>
  <si>
    <t>Office Max</t>
  </si>
  <si>
    <t xml:space="preserve">JET overhead hoist 1/4 ton </t>
  </si>
  <si>
    <t>Above Average</t>
  </si>
  <si>
    <t>Antique Victor 9000 computer</t>
  </si>
  <si>
    <t>Victor 9000 Sirius S1 Computer | eBay</t>
  </si>
  <si>
    <t>Propane: 850gal @ $3.07</t>
  </si>
  <si>
    <t>Independent Propane</t>
  </si>
  <si>
    <t>Upright Grand Piano in barn</t>
  </si>
  <si>
    <t>Antique</t>
  </si>
  <si>
    <t>Antique Drafting Table and chair</t>
  </si>
  <si>
    <t>Levolor 2-1/2" Real Wood Blinds 24 x 60 x 3 ea</t>
  </si>
  <si>
    <t>Propane/Electric chest freezer</t>
  </si>
  <si>
    <t>Xbox Games - 30 ea @ $50</t>
  </si>
  <si>
    <t>Scaffolding - Metal 24' reach Werner</t>
  </si>
  <si>
    <t>Honda water irrigation pump 19K GPH</t>
  </si>
  <si>
    <t>Matrixx Water Softner</t>
  </si>
  <si>
    <t>www.uswatersystems.com</t>
  </si>
  <si>
    <t>24 paint your own pottery items, picture frames, bowls, mugs, platters @$50.00 ea</t>
  </si>
  <si>
    <t>paint your own pottery</t>
  </si>
  <si>
    <t>36 Scrap Book Album Notebooks/Cloth @$29.99 ea</t>
  </si>
  <si>
    <t>Scrapbook.com</t>
  </si>
  <si>
    <t>Copper fire pit</t>
  </si>
  <si>
    <t>www.firepitoasis.com</t>
  </si>
  <si>
    <t>Levolor 2-1/2" Real Wood Blinds  30 x 40 x 2 ea</t>
  </si>
  <si>
    <t>Levolor 2-1/2" Real Wood Blinds 72 x 40 x 1 ea</t>
  </si>
  <si>
    <t>Liquor Cabinet: 20 bottles x $50</t>
  </si>
  <si>
    <t>liquor store</t>
  </si>
  <si>
    <t>Legos: Exploration Bag (2 ea)</t>
  </si>
  <si>
    <t>www.lego.com</t>
  </si>
  <si>
    <t>Antique Olds Silver Trumpet in case</t>
  </si>
  <si>
    <t>Wood sided barn door not used - not installed</t>
  </si>
  <si>
    <t>sandcreek post and beam</t>
  </si>
  <si>
    <t>Storm mountain flag stone, on pallette, 800lbs - not installed</t>
  </si>
  <si>
    <t>www.overstock.com</t>
  </si>
  <si>
    <t>Archery - Blackout compound bow</t>
  </si>
  <si>
    <t>Jet 1.5HP vortex dust collector</t>
  </si>
  <si>
    <t>Legos: Millennium Falcon</t>
  </si>
  <si>
    <t>Nordictrack classic pro skier</t>
  </si>
  <si>
    <t>www.nordictrack.com</t>
  </si>
  <si>
    <t>30 packages of 24 sheets card stock for the 720 pages in scrap books @$25.00</t>
  </si>
  <si>
    <t xml:space="preserve">Like New </t>
  </si>
  <si>
    <t>Earthquake cultivator/tiller</t>
  </si>
  <si>
    <t>Ace Hardware, Granby, CO</t>
  </si>
  <si>
    <t>Scaffolding - Wood custom for roof and chimney</t>
  </si>
  <si>
    <t>Reclamation and wildflower seed mix @ 50 lbs</t>
  </si>
  <si>
    <t>Arkansas Valley Seed</t>
  </si>
  <si>
    <t>Frigidaire 18-cuft fridge in garage</t>
  </si>
  <si>
    <t>www.lowes.com</t>
  </si>
  <si>
    <t>DuraVent 8in vent pipe x 60" x 3ea - not installed</t>
  </si>
  <si>
    <t>Antique Yamaha Alto Saxophone in case</t>
  </si>
  <si>
    <t>Back Issues of The Denver Post, my children's birthdays, $10 and issue</t>
  </si>
  <si>
    <t>Newspapers.com</t>
  </si>
  <si>
    <t>Anderson windows, extra in barn, not used in house, not installed 2 ea</t>
  </si>
  <si>
    <t>www.legacycwd.com</t>
  </si>
  <si>
    <t>Smith and Wesson M&amp;P .38 special</t>
  </si>
  <si>
    <t>M&amp;P® BODYGUARD® 38 Crimson Trace® | Smith &amp; Wesson (smith-wesson.com)</t>
  </si>
  <si>
    <t>Collector Item of 31 Art Monthly Planners, Ziga Media @$16.99 each</t>
  </si>
  <si>
    <t>Barnes &amp; Noble</t>
  </si>
  <si>
    <t>25 document frames @22.99</t>
  </si>
  <si>
    <t>Michaels</t>
  </si>
  <si>
    <t>Food and drinks in garage fridge</t>
  </si>
  <si>
    <t>new</t>
  </si>
  <si>
    <t>Steel metal art fire pit ring</t>
  </si>
  <si>
    <t>Fire Buckets - 33 ea heavy duty 5 gal pails</t>
  </si>
  <si>
    <t>DuraVent screened cap - not installed</t>
  </si>
  <si>
    <t>Archery - Blackout carbon arrows and broadhead 5 ea</t>
  </si>
  <si>
    <t>Jet - Air Filtration Unit</t>
  </si>
  <si>
    <t>12 Nordic Naturals 2150mg Omega-3 @$37.49</t>
  </si>
  <si>
    <t xml:space="preserve">Natural Grocers </t>
  </si>
  <si>
    <t>Browning recon trail camera x 2</t>
  </si>
  <si>
    <t>Birchwood handgun dueling tree</t>
  </si>
  <si>
    <t>Shoot steel speed rack</t>
  </si>
  <si>
    <t>www.shootsteel.com</t>
  </si>
  <si>
    <t>Tuffy rear underseat lock box in F250</t>
  </si>
  <si>
    <t>Ford Rear Underseat Lockbox Ford 2003-2016 F-250/350/450/550 Super Duty; Requires Removal of Factory Underseat Trays/Boxes – Tuffy Security Products (tuffyproducts.com)</t>
  </si>
  <si>
    <t>Ammo - 500 rounds of .38 ammo</t>
  </si>
  <si>
    <t>www.bulkammo.com</t>
  </si>
  <si>
    <t>Shoot steel spring popper x 2</t>
  </si>
  <si>
    <t>24 bison steaks @16.99</t>
  </si>
  <si>
    <t>City Market, Granby, CO</t>
  </si>
  <si>
    <t>Dust collector piping and blast gates</t>
  </si>
  <si>
    <t>Kindling extra large wood storage boxes x 2ea</t>
  </si>
  <si>
    <t>Legos: Hogwarts castle</t>
  </si>
  <si>
    <t>Toyota Tacoma 2019 Key FOB</t>
  </si>
  <si>
    <t>Stevinson Toyota</t>
  </si>
  <si>
    <t>Shoot steel evil roy target</t>
  </si>
  <si>
    <t>Leather portfolio - large</t>
  </si>
  <si>
    <t>goldfeil</t>
  </si>
  <si>
    <t>Love Knots Aphgan Pattern and Yarn</t>
  </si>
  <si>
    <t>Webs Yarn</t>
  </si>
  <si>
    <t>25 teacher mugs @$14.99 ea</t>
  </si>
  <si>
    <t>good</t>
  </si>
  <si>
    <t>variety of sources, Amazon etc</t>
  </si>
  <si>
    <t>Sony Video camera &amp; 5 x 32GB memory cards</t>
  </si>
  <si>
    <t>60 Collector Items of Accent Stickers @ $6.00 ea</t>
  </si>
  <si>
    <t>Stihl backpack blower BR350</t>
  </si>
  <si>
    <t>Honda string trimmer</t>
  </si>
  <si>
    <t>10 yards of pendelton wool to make a suit @$35.00 per yard</t>
  </si>
  <si>
    <t>Fabric Nook, Granby, Co</t>
  </si>
  <si>
    <t>Garmin GPSMAP 65 handheld</t>
  </si>
  <si>
    <t>Timothy and Clover seed mix @ 100lbs</t>
  </si>
  <si>
    <t>Antique Philco Tombstone Tube Radio 37-610 Wooden 1936 AM | Etsy</t>
  </si>
  <si>
    <t>Firewood cutting stand</t>
  </si>
  <si>
    <t>Saw Horse Log Holder Wood Table Bench for Chain Saw Truncator Metal 5056133331646 | eBay</t>
  </si>
  <si>
    <t>https://www.ebay.com/itm/184653349706?chn=ps&amp;norover=1&amp;mkevt=1&amp;mkrid=711-213727-13078-0&amp;mkcid=2&amp;itemid=184653349706&amp;targetid=4581183927179148&amp;device=c&amp;mktype=&amp;googleloc=&amp;poi=&amp;campaignid=418233787&amp;mkgroupid=1241348861725295&amp;rlsatarget=pla-4581183927179148&amp;abcId=9300542&amp;merchantid=51291&amp;msclkid=973b9e3a6bca17392df4ff3704c1db55</t>
  </si>
  <si>
    <t>Dog food @ 6 bags</t>
  </si>
  <si>
    <t>Dr. Brooks</t>
  </si>
  <si>
    <t>Yeti Tundra cooler</t>
  </si>
  <si>
    <t>Toboggan</t>
  </si>
  <si>
    <t>www.hammacherschmidt.com</t>
  </si>
  <si>
    <t>Ping #3 fairway metal golf club</t>
  </si>
  <si>
    <t>Small overnight bag - work out gear</t>
  </si>
  <si>
    <t>Mercer Overnighter | Mark and Graham</t>
  </si>
  <si>
    <t>Titelist #5 fairway metal golf club</t>
  </si>
  <si>
    <t>www.golfdiscount.com</t>
  </si>
  <si>
    <t>2x6 x 8ft redwood @ 12 lumber</t>
  </si>
  <si>
    <t>alpine lumber</t>
  </si>
  <si>
    <t>24 Plush Keychain Stuffed Animal Toys, sheep, moose etc @$11.99 ea</t>
  </si>
  <si>
    <t>Walmart</t>
  </si>
  <si>
    <t>Garmin DriveSmart 65 GPS in burned truck</t>
  </si>
  <si>
    <t>Archery - Trophy ridge 7 pin sight</t>
  </si>
  <si>
    <t>Briefcase - old computer shoulder bag</t>
  </si>
  <si>
    <t>Graham Leather Briefcase Bag | Mark and Graham</t>
  </si>
  <si>
    <t>Vaultek 20 series biometric pistol vault in house</t>
  </si>
  <si>
    <t>Vaultek 20 Series 2-Gun Biometric Gun Safe in the Gun Safes department at Lowes.com</t>
  </si>
  <si>
    <t>Airsoft - SCAR rifle &amp; rd dot sight</t>
  </si>
  <si>
    <t>www.airsoftstation.com</t>
  </si>
  <si>
    <t>DuraVent double wall 8" to 4" conversion kit - not installed</t>
  </si>
  <si>
    <t>Briefcase - Leather</t>
  </si>
  <si>
    <t>Beckett Waxed Canvas and Leather Messenger Briefcase | Mark and Graham</t>
  </si>
  <si>
    <t>Rafting - Kokatat ronin pro PFD</t>
  </si>
  <si>
    <t>Craftsman power washer</t>
  </si>
  <si>
    <t>Legos" 3 tier drawer organier (6 ea)</t>
  </si>
  <si>
    <t>https://www.containerstore.com/s/lego-grey-3_tier-drawer-organizer-with-baseplate/d?q=lego+storage&amp;productId=11014735</t>
  </si>
  <si>
    <t>6 Sleep Dental Guard @$37.99</t>
  </si>
  <si>
    <t>Walgreens</t>
  </si>
  <si>
    <t>Art- 1000 Piece John Deer Puzzle, modge podged and framed at Michael's, framing $200, modge podge $7, puzzle $19.95</t>
  </si>
  <si>
    <t>Art- 1000 Piece Tea Cup Puzzle, Framed and modge podged</t>
  </si>
  <si>
    <t>Rafting - Kokatat splash jacket</t>
  </si>
  <si>
    <t>Rigid 50ft 12/3 extension cord x 3</t>
  </si>
  <si>
    <t>13 Boxes of Christmas Cards 16 card count @16.99 ea</t>
  </si>
  <si>
    <t>APC UPS, 1500 VA battery backup, sine wave</t>
  </si>
  <si>
    <t>Shoot steel 12x20 static target with stand</t>
  </si>
  <si>
    <t>Harken Truck camper shell lift 200lbs</t>
  </si>
  <si>
    <t>JGB pump suction and discharge hose kit</t>
  </si>
  <si>
    <t>2 Pewter Christening Cups, engraved</t>
  </si>
  <si>
    <t>Danforth Pewter</t>
  </si>
  <si>
    <t>Acura MDX 2016 Key FOB</t>
  </si>
  <si>
    <t>Dry bags for rafting, 4 eat at various sizes</t>
  </si>
  <si>
    <t>Yeti flip soft cooler</t>
  </si>
  <si>
    <t xml:space="preserve">Kitchenaid Pasta maker </t>
  </si>
  <si>
    <t>Williams Sonoma</t>
  </si>
  <si>
    <t>WeatherTech floor mats in burned truck</t>
  </si>
  <si>
    <t>www.weathertech.com</t>
  </si>
  <si>
    <t>Legos: Space Shuttle</t>
  </si>
  <si>
    <t>24 quarts of Tomato Basil Sauce @$8.29 ea</t>
  </si>
  <si>
    <t>4 mitten kits to knit @$48.00 ea</t>
  </si>
  <si>
    <t>Blue Sky Alpaca</t>
  </si>
  <si>
    <t>24 Papyrus Birthday Greeting Cards @$7.95 each</t>
  </si>
  <si>
    <t>Antique wood mantel clock</t>
  </si>
  <si>
    <t>Antique Working Wind Up Chiming Wooden Mantel Clock William | Etsy</t>
  </si>
  <si>
    <t>Tuffy center console secruity safe in F250</t>
  </si>
  <si>
    <t>Products – Tuffy Security Products (tuffyproducts.com)</t>
  </si>
  <si>
    <t>Antique Christening Gown</t>
  </si>
  <si>
    <t>Macy's</t>
  </si>
  <si>
    <t>6 Now Acetyl - L - Carnitine 750 mg @$30.65 ea</t>
  </si>
  <si>
    <t>60 Collector Items of Accent Paper @$3.00 ea</t>
  </si>
  <si>
    <t>Software - MS office home and student $90 x 2 ea</t>
  </si>
  <si>
    <t>Microsoft Office 2019 Home and Student (softwarekeep.com)</t>
  </si>
  <si>
    <t>Zoic padded bike shorts - 2 pair</t>
  </si>
  <si>
    <t>Camelback Mule 100 oz x 2 ea</t>
  </si>
  <si>
    <t>Mosquito Canopy 10' x 10'</t>
  </si>
  <si>
    <t>Vevor</t>
  </si>
  <si>
    <t>Golf - Adams #3 hybrid iron</t>
  </si>
  <si>
    <t>Airsoft - Glock17 pistol</t>
  </si>
  <si>
    <t>4 Garden of Life Ultimate Care Probiotics @$43.49</t>
  </si>
  <si>
    <t>2 Antique Classic Desk Telephon by Crosley</t>
  </si>
  <si>
    <t>worldtohome.com</t>
  </si>
  <si>
    <t>Fisher Price Play Family School wih Magnetic Letter and Play People</t>
  </si>
  <si>
    <t>ebay</t>
  </si>
  <si>
    <t>Leather portfolio - small</t>
  </si>
  <si>
    <t>Archery - all weather bow case</t>
  </si>
  <si>
    <t>10 Border Packages @$16.99</t>
  </si>
  <si>
    <t>12 packages of Charmin Ultra Soft Mega Rolls, 12 rolls per package</t>
  </si>
  <si>
    <t>12 Novelty Keychains @$13.96</t>
  </si>
  <si>
    <t>18 hand knit finger puppets @$9.00 ea</t>
  </si>
  <si>
    <t>notonthehighstreet.com</t>
  </si>
  <si>
    <t>4 Antique Stanley Quart Thermos @$40.00</t>
  </si>
  <si>
    <t>4 Spice Gift Boxes @$40.00 ea</t>
  </si>
  <si>
    <t>thespiceguyco.com</t>
  </si>
  <si>
    <t>2 Yeti Daytrip Lunch Box @$79.99 ea</t>
  </si>
  <si>
    <t>Dick's Sporting Goods</t>
  </si>
  <si>
    <t>Rafting - NRS 110L Bill's dry bag</t>
  </si>
  <si>
    <t>8 Lego Duplo Train Tracks</t>
  </si>
  <si>
    <t>Lego.com</t>
  </si>
  <si>
    <t>DuraVent snow splitter - not installed</t>
  </si>
  <si>
    <t>Anatomically Correct Boy Baby Doll, Gerenguer</t>
  </si>
  <si>
    <t>WeatherTech backseat cover in burned truck</t>
  </si>
  <si>
    <t>Bath and entry tile extra stored in barn - not installed 3 boxes</t>
  </si>
  <si>
    <t>Floor and Décor</t>
  </si>
  <si>
    <t>Airsoft - Tactial vest</t>
  </si>
  <si>
    <t>Tonka Yellow Cherry Picker with working Crane</t>
  </si>
  <si>
    <t>3 sets of Currier and Ives 1978 Arby's Glasses</t>
  </si>
  <si>
    <t>8 Nordic Naturals Vitamin 3-3 Liquid @ $18.99 ea</t>
  </si>
  <si>
    <t>Firewood splitting maul &amp; wedges</t>
  </si>
  <si>
    <t>Pet toys 10 x $15</t>
  </si>
  <si>
    <t>www.petco.com</t>
  </si>
  <si>
    <t>Cabela's delux game cart</t>
  </si>
  <si>
    <t>Kitchenaid food processor</t>
  </si>
  <si>
    <t>Antique Playmobil Playground Set</t>
  </si>
  <si>
    <t>Legos: Porsche</t>
  </si>
  <si>
    <t>Dymo label printer and 3 boxes of extra labels</t>
  </si>
  <si>
    <t>6 sets of Cedar Pieces for Fabric and Yarn Storage @$23.99</t>
  </si>
  <si>
    <t>Bed, Bath &amp; Beyond</t>
  </si>
  <si>
    <t>48 paper towels @$2.99 ea</t>
  </si>
  <si>
    <t>4 eye shadow palet @$35.00</t>
  </si>
  <si>
    <t>clinique.com</t>
  </si>
  <si>
    <t>Rafting - NRS guide shirt x 2</t>
  </si>
  <si>
    <t>18 Lundberg Organic Basmati Rice @$7.45</t>
  </si>
  <si>
    <t>12 Boxes of Smelly Markers $10.99</t>
  </si>
  <si>
    <t>Lakeshore Learning</t>
  </si>
  <si>
    <t>24 cans Wild Planet Wild Pink Salmon 6 oz @ $5.49 ea</t>
  </si>
  <si>
    <t>Whole Foods, Denver, CO</t>
  </si>
  <si>
    <t>Airsoft - 25K ammo</t>
  </si>
  <si>
    <t>Lego Duplo Tower Crane &amp; Construction</t>
  </si>
  <si>
    <t>Archery - quiver</t>
  </si>
  <si>
    <t>4 boxes of Ever Earth Build &amp; Learn Block Set, 80 pieces, @ $31.99 per box</t>
  </si>
  <si>
    <t>8 Ravensburg Puzzles 100 pieces @ $15.99</t>
  </si>
  <si>
    <t>Airsoft - Helmet, full face Mask with goggles</t>
  </si>
  <si>
    <t>3 Fuel Workout Recovery Powder @$41.69</t>
  </si>
  <si>
    <t>35 Antique Patterns for Clothing, Suits, Halloween Costumes etc.</t>
  </si>
  <si>
    <t>4 Jarrow Formulas Curcumin 95 @$30.99</t>
  </si>
  <si>
    <t>DuraVent cathedral ceiling support box - not installed</t>
  </si>
  <si>
    <t>DuraVent galvanized flashing - not installed</t>
  </si>
  <si>
    <t>Antique Fisher Price Little People Garage/service Station</t>
  </si>
  <si>
    <t>Apple Airpods</t>
  </si>
  <si>
    <t>Amazon</t>
  </si>
  <si>
    <t>Briefcase - important documents</t>
  </si>
  <si>
    <t>Thule Strävan TSBP-115 notebook carrying backpack - 3202024 - Laptop Cases &amp; Bags - CDW.com</t>
  </si>
  <si>
    <t>Rafting - NRS splash pants</t>
  </si>
  <si>
    <t>6 pair of Sight Station Reading Glasses (Cheaters)</t>
  </si>
  <si>
    <t>8 Lego Duplo Green BasePlate</t>
  </si>
  <si>
    <t>8 Wonderful Roasted&amp;Salted Pistachios 12 oz @$14.99 ea</t>
  </si>
  <si>
    <t>Metal disk sleds x 2</t>
  </si>
  <si>
    <t>24 cans Wild Planet Albacore Wild Tuna @$4.99 ea</t>
  </si>
  <si>
    <t>12 Tullys Coffee House Blend Ground</t>
  </si>
  <si>
    <t>heavy duty metal trash cans x 4 for seed</t>
  </si>
  <si>
    <t>Briefcase - RSM computer bag</t>
  </si>
  <si>
    <t>Targus Checkpoint Friendly 16" Notebook Backpack - CUCT02B - Laptop Cases &amp; Bags - CDW.com</t>
  </si>
  <si>
    <t>6 Twizerman Twizzers with cases @ $18.49 ea</t>
  </si>
  <si>
    <t>Plastic sleds x 2</t>
  </si>
  <si>
    <t>Camelback Alpine Explorer</t>
  </si>
  <si>
    <t>Archery - field logic block target</t>
  </si>
  <si>
    <t>Heavy Duty irrigation dam roll 8ft x 100ft</t>
  </si>
  <si>
    <t>Airsoft -  Tactical shotgun</t>
  </si>
  <si>
    <t>12 Primal Kitchen Marinara Sauce @8.99 ea</t>
  </si>
  <si>
    <t>24 Bags of Bubba's Grain Free Snack Mixes @4.49 ea</t>
  </si>
  <si>
    <t>Dremel tool set</t>
  </si>
  <si>
    <t>24 cans of Peaches @ $4.39 ea</t>
  </si>
  <si>
    <t>24 cans of Pineapple @$.39 ea</t>
  </si>
  <si>
    <t>3 Sterling Silver Thimbles @35.00</t>
  </si>
  <si>
    <t>rubylane.com</t>
  </si>
  <si>
    <t xml:space="preserve">5 Rodelle 100% Pure Vanilla Extract </t>
  </si>
  <si>
    <t>wireless charging pad $35 x 3 ea</t>
  </si>
  <si>
    <t>6 Now MSM 1000 Joint Health @$17.49</t>
  </si>
  <si>
    <t>Scarf pattern and yarn to knit for Christmas Gift</t>
  </si>
  <si>
    <t>Churchmouse Yarn</t>
  </si>
  <si>
    <t>8 Ravensburg Puzzles 60 pieces @$12.99</t>
  </si>
  <si>
    <t>24 red and green curry pastes @$4.29 ea</t>
  </si>
  <si>
    <t>24 large cans of Coconut Cream @$4.19 ea</t>
  </si>
  <si>
    <t>4 Monogramed slip over the head Bibs @$25.00 ea</t>
  </si>
  <si>
    <t>5 Bob's Red Mill Super-fine Almond Flour</t>
  </si>
  <si>
    <t>Fireside Market &amp; Eatery, Winter Park, CO</t>
  </si>
  <si>
    <t>Airsoft - magazines, holsters &amp; slings</t>
  </si>
  <si>
    <t>Galco Fletch pistol holsters for .38</t>
  </si>
  <si>
    <t>Pinnacle Studio Ultimate software</t>
  </si>
  <si>
    <t>www.pinnaclesys.com</t>
  </si>
  <si>
    <t>Havalon talon hunting knife dressing kit</t>
  </si>
  <si>
    <t>Lego Duplo Garage and Car Wash</t>
  </si>
  <si>
    <t>Lego Duplo World Animals</t>
  </si>
  <si>
    <t xml:space="preserve">M18 Random Orbit Sander </t>
  </si>
  <si>
    <t>2 Deluxe Brick Box Lego Duplo</t>
  </si>
  <si>
    <t>Magna Tiles Manipulative Game, 74 piece set</t>
  </si>
  <si>
    <t>2 Multi Purpose Canvas Totes @$49.95 ea for my school supplies</t>
  </si>
  <si>
    <t>Lands End</t>
  </si>
  <si>
    <t>Antique Tonka Green Tractor</t>
  </si>
  <si>
    <t>18 Large Cotton Grocery Tote Bags @$5.49 ea</t>
  </si>
  <si>
    <t>totebagfactory.com</t>
  </si>
  <si>
    <t>12 Ultra Downy Free and Gentle Fabric Softner</t>
  </si>
  <si>
    <t>Powerwerx USB 12volt charger @ 4</t>
  </si>
  <si>
    <t>powerwerx.com</t>
  </si>
  <si>
    <t>12 Glide Floss @$7.99 ea</t>
  </si>
  <si>
    <t>12 Oral  tooth brushes @ $7.99 ea</t>
  </si>
  <si>
    <t>12 Purel Refreshing Gel Hand Sanitizer 12 ounces @ $7.99 each</t>
  </si>
  <si>
    <t>2x12 x 8ft @2 lumber</t>
  </si>
  <si>
    <t>4 packages of EZ Tee Stabilizer @ $22.99 ea</t>
  </si>
  <si>
    <t>KeepsakeQuilting.com</t>
  </si>
  <si>
    <t>2 Host Defense Lion's Mane @$45.89</t>
  </si>
  <si>
    <t>6 Canisters of Double Dark Chocolate Tea @$15.29</t>
  </si>
  <si>
    <t>48 Tejava Tea @$1.89 ea</t>
  </si>
  <si>
    <t>Antique Stainless Barber Shears</t>
  </si>
  <si>
    <t>Gingher.com</t>
  </si>
  <si>
    <t>Large Collector Item of Playskool Bristle Blocks</t>
  </si>
  <si>
    <t>Cabela's camo jacket</t>
  </si>
  <si>
    <t>Model airplane kit(s)</t>
  </si>
  <si>
    <t>5</t>
  </si>
  <si>
    <t>24 Large cans of Coconut Milk @$3.69 ea</t>
  </si>
  <si>
    <t>4 Door Mats @21.99 each</t>
  </si>
  <si>
    <t>2x6 x 10ft treated @ 4 lumber</t>
  </si>
  <si>
    <t>Fisher-Price Deluxe Gym-Baby</t>
  </si>
  <si>
    <t>Quill</t>
  </si>
  <si>
    <t>Antique Red Tonka Livestock Truck</t>
  </si>
  <si>
    <t>Fraser Valley Rec Center punch card</t>
  </si>
  <si>
    <t>rec center</t>
  </si>
  <si>
    <t>Gingher Pinking Shears in a Tan Box</t>
  </si>
  <si>
    <t>Sorel Boots, size 1 (child)</t>
  </si>
  <si>
    <t>sorel.com</t>
  </si>
  <si>
    <t>Primos shooting rest</t>
  </si>
  <si>
    <t>6 cooling Towels @$14.11 ea</t>
  </si>
  <si>
    <t>6 bottles of Newman's Own Organic Extra Virgin Olive Oil</t>
  </si>
  <si>
    <t>3 fifteen pack 12 oz jelly jars @27.99</t>
  </si>
  <si>
    <t>8 Miracle Gel Nail Polish @$10.49 ea</t>
  </si>
  <si>
    <t>5 Rubbermaid Delux Carry Caddy @$16.50 ea</t>
  </si>
  <si>
    <t>Workpro heavy duty adjustable shop stool</t>
  </si>
  <si>
    <t>2 pair High Top Leather First Walker Shoes @ $40 ea</t>
  </si>
  <si>
    <t>Rocky Mtn National Park Annual Pass</t>
  </si>
  <si>
    <t>Entrance Passes (U.S. National Park Service) (nps.gov)</t>
  </si>
  <si>
    <t>Antique Darning Eggs</t>
  </si>
  <si>
    <t>2 Engraved Desk Clocks</t>
  </si>
  <si>
    <t>crownawards.com</t>
  </si>
  <si>
    <t>Bear Canister</t>
  </si>
  <si>
    <t>Rafting - Bamboo Teeshirt x 2</t>
  </si>
  <si>
    <t>24 Muir Glen Organic 28 oz Crushed Tomatoes</t>
  </si>
  <si>
    <t xml:space="preserve">Natural Grocers, Lafayette, CO </t>
  </si>
  <si>
    <t>6 Ace hot/cold compesses</t>
  </si>
  <si>
    <t>6 Neutrogena Ultra Sheer dry-touch sunscreen @$12.99</t>
  </si>
  <si>
    <t>Airsoft - gun case</t>
  </si>
  <si>
    <t>Rehab: shower chair</t>
  </si>
  <si>
    <t>10 Citronella Candles @ $7.39 ea</t>
  </si>
  <si>
    <t>2 Herb Pharm Skull cap @$36.79</t>
  </si>
  <si>
    <t>12 boxes of Simple Mills Almond Sea Salt Crackers</t>
  </si>
  <si>
    <t>24 Justins dark Chocolate Almond Butter Cups at $3.00 each</t>
  </si>
  <si>
    <t>French drain 4in pvc pipe x 20ft @3 extra in barn-not installed</t>
  </si>
  <si>
    <t>Freguson plumbing</t>
  </si>
  <si>
    <t>4 packages Bar Towels @$17.99</t>
  </si>
  <si>
    <t>8 cans of Shaving Crème @$8.99 ea</t>
  </si>
  <si>
    <t>8 Cedar Grilling Planks @$8.99 ea</t>
  </si>
  <si>
    <t>8 Tomcat Mouse Trap @ $8.99 ea</t>
  </si>
  <si>
    <t>12 Cucina Antica La Pizza Sauce @ $5.99 ea</t>
  </si>
  <si>
    <t>12 Travel size Lotion @ $5.99</t>
  </si>
  <si>
    <t>Pinnacle Dazzle DVD recorder HD</t>
  </si>
  <si>
    <t>Uline Rechargeable Flashlight in my work rubbermaid caddy</t>
  </si>
  <si>
    <t>Uline</t>
  </si>
  <si>
    <t>Yeti large mug x 2</t>
  </si>
  <si>
    <t>Antique 1967 Fisher Price 915 Little People Play Family Farm Barn Silo Animals</t>
  </si>
  <si>
    <t>6 Spring Tree Maple Syrup %100 Pure</t>
  </si>
  <si>
    <t>6 Chinet Dinner Platters @$11.39</t>
  </si>
  <si>
    <t>6 Sets of Primary Lacing Wood Beads @11.29 ea</t>
  </si>
  <si>
    <t>Target</t>
  </si>
  <si>
    <t>12 Arm &amp; Hammer Sensitive Skin Free and Clear Liquid Laundry Soap</t>
  </si>
  <si>
    <t>2 Oil of Oregano vegie caps</t>
  </si>
  <si>
    <t>4x4 x 8ft @ 2 lumber</t>
  </si>
  <si>
    <t>Antique left-handed Gingher Sissors</t>
  </si>
  <si>
    <t>Rubber Ducky Collector Item</t>
  </si>
  <si>
    <t xml:space="preserve">Cross Classic Century Pen/Pencil Set </t>
  </si>
  <si>
    <t>Collectable Keychains from Cities around the world</t>
  </si>
  <si>
    <t>Scotts drop spreader</t>
  </si>
  <si>
    <t>2x4 stud @ 8 lumber</t>
  </si>
  <si>
    <t>4 bottles Cerave 50 Sunscreen</t>
  </si>
  <si>
    <t>8 Papyrus Welcome Baby Cards @7.95</t>
  </si>
  <si>
    <t>8 Sensodyne Pronamel Toothpaste @$7.79 ea</t>
  </si>
  <si>
    <t>24 cans of Mandarin Orange $2.55 ea</t>
  </si>
  <si>
    <t>8 jars of Pickled Asparagus @$7.65</t>
  </si>
  <si>
    <t>3 Feather dusters</t>
  </si>
  <si>
    <t>4 boxes of Z Quill 48 gel caps</t>
  </si>
  <si>
    <t>6 boxes of Simple Mills Almond Flour Artisan Bread Mix at $10 each</t>
  </si>
  <si>
    <t>6 boxes of Simple Mills Almond Flour Brownie Mix at $10 each</t>
  </si>
  <si>
    <t>6 boxes of Simple Mills Almond Flour Pumpkin Muffin Mix at $10 each</t>
  </si>
  <si>
    <t>6 boxes of Simple Mills Pizza Dough Mix at $10 ea</t>
  </si>
  <si>
    <t>Antique Rotary Phone</t>
  </si>
  <si>
    <t>Esty.com</t>
  </si>
  <si>
    <t>Antique Taylor Sissors</t>
  </si>
  <si>
    <t>Little Tikes Railway Station and Track</t>
  </si>
  <si>
    <t>Rehab: walker</t>
  </si>
  <si>
    <t>Lego Duplo Barn and Animals</t>
  </si>
  <si>
    <t xml:space="preserve">Lego Duplo Train  </t>
  </si>
  <si>
    <t>Rafting - NRS paddle wetshoe</t>
  </si>
  <si>
    <t>Rafting - NRS pilot knife</t>
  </si>
  <si>
    <t xml:space="preserve"> 6 Seggiano Fresh Basil Pesto @$9.99 ea</t>
  </si>
  <si>
    <t>6 Men's Deodorant @$9.99 ea</t>
  </si>
  <si>
    <t>6 Natural Organic Cashews 9.5 oz @ $9.99 ea</t>
  </si>
  <si>
    <t>6 packages Soft Picks @$9.99 ea</t>
  </si>
  <si>
    <t>8 cleaning cloths for glasses @ $7.49</t>
  </si>
  <si>
    <t>Tonka Antique Frontloader</t>
  </si>
  <si>
    <t>6 packages Post It Notes 3 x 3  5 pack</t>
  </si>
  <si>
    <t>Hardwood Doll High Chair</t>
  </si>
  <si>
    <t>childtherapy.com</t>
  </si>
  <si>
    <t>6 Women's Deodorant @$9.79 ea</t>
  </si>
  <si>
    <t>6 Natural Organic Raw Almonds 9.5 oz @ $9.69 ea</t>
  </si>
  <si>
    <t>Hard side video camera bag</t>
  </si>
  <si>
    <t>12 jars Marinated Artchoke Hearts @$4.79 ea</t>
  </si>
  <si>
    <t>18 Taco Sauce Packets @3.15 ea</t>
  </si>
  <si>
    <t>12 cans of Hearts of Palm @$4.69</t>
  </si>
  <si>
    <t>6 Cascade Free &amp; Clear Dishwasher Detergent Lemon Scent</t>
  </si>
  <si>
    <t>Santo Compass</t>
  </si>
  <si>
    <t>2 Sets of Waffle Blocks @$27.99</t>
  </si>
  <si>
    <t>Stainless Compost Bin For Counter Top</t>
  </si>
  <si>
    <t>Antique Metal Doll Bike</t>
  </si>
  <si>
    <t>Elk bugle call - cow and bull</t>
  </si>
  <si>
    <t>www.sportsmansguide.com</t>
  </si>
  <si>
    <t>Helios storm proof lighter</t>
  </si>
  <si>
    <t>Antique Red Volkswagon Tonka, Steel</t>
  </si>
  <si>
    <t>3 Fix A Flats</t>
  </si>
  <si>
    <t>4 boxes Jet Lag Relief @$13.49</t>
  </si>
  <si>
    <t>4 Dry Eye Relief drops $13.49</t>
  </si>
  <si>
    <t>Antique Fisher Price Xylophone</t>
  </si>
  <si>
    <t>Gorilla 3 step steel step stool</t>
  </si>
  <si>
    <t>4 sets of Stainless Straws @$12.99 ea</t>
  </si>
  <si>
    <t>8 Divinia Kalamata Olives @ $6.49 ea</t>
  </si>
  <si>
    <t>12 boxes Pad Thai Noodle Kit @ $4.29 ea</t>
  </si>
  <si>
    <t>12 cans of Dark Sweet Cherries @$4.29 ea</t>
  </si>
  <si>
    <t>8 Polli Artichokes @$6.39 ea</t>
  </si>
  <si>
    <t>Zip ties, 4 packs, various sizes</t>
  </si>
  <si>
    <t>2 16 oz Stainless Thermos @$25.23</t>
  </si>
  <si>
    <t>Home Depot</t>
  </si>
  <si>
    <t>12 boxes Stir-Fry Rice Noodles @$4.19 ea</t>
  </si>
  <si>
    <t>Antique Fisher Price Jack In The Box</t>
  </si>
  <si>
    <t>10 Equal Exchange Dark Chocolate Bars at $5.00 each</t>
  </si>
  <si>
    <t>8 Mediterranean Organic Sun Dried Tomatoes 7.85 oz @$6.25 ea</t>
  </si>
  <si>
    <t>Rafting - Kokatat kozee gloves</t>
  </si>
  <si>
    <t>Rehab: crutches</t>
  </si>
  <si>
    <t>Archery - Blackout jaw bow release</t>
  </si>
  <si>
    <t>Lego Duplo Fire Station</t>
  </si>
  <si>
    <t>Letters, Numbers &amp; Shapes Giant Stencil Box</t>
  </si>
  <si>
    <t>lakeshorelearning.com</t>
  </si>
  <si>
    <t>RedHead camo pants</t>
  </si>
  <si>
    <t>2 sets of 4 Aqua 32 oz canning jars</t>
  </si>
  <si>
    <t>Rafting - NRS helmet</t>
  </si>
  <si>
    <t>2 packages of Papermate Flair Pens 16 count</t>
  </si>
  <si>
    <t>3 Speed Read Thermometer @ $16.49</t>
  </si>
  <si>
    <t>12 cans of Papaya Chunks @ $4.15</t>
  </si>
  <si>
    <t>Antique Fisher Price TV-Radio music box</t>
  </si>
  <si>
    <t>Toy Horse</t>
  </si>
  <si>
    <t>12 bottles of 7th Generation pump hand soap</t>
  </si>
  <si>
    <t>3 Ravensburg Large Floor Puzzles 24 pieces @ $15.99 each</t>
  </si>
  <si>
    <t>4 dozen Wide Mount Quart Jars @11.99 doz</t>
  </si>
  <si>
    <t>Tractor Supply</t>
  </si>
  <si>
    <t>6 Kaboom Oxi Clean Shower, Tub &amp; Tile Cleaner 32 oz spray bottle @ $7.99</t>
  </si>
  <si>
    <t>8 Crest Toothpaste @$5.99</t>
  </si>
  <si>
    <t>6 Papyrus Anniversary Greeting Cards @ $7.95 each</t>
  </si>
  <si>
    <t>6 Papyrus Get Well Greeting Cards</t>
  </si>
  <si>
    <t>6 Papyrus Sympathy Greeting Cards</t>
  </si>
  <si>
    <t>6 Papyrus Thinking of You Greeting Cards</t>
  </si>
  <si>
    <t>6 Papyrus Wedding Greeting Cards @ $7.95 each</t>
  </si>
  <si>
    <t>12 Jovial Brown Rice Penne Pasta 12 oz @ $3.95 each</t>
  </si>
  <si>
    <t>Scotts multi-use sprayer x 2</t>
  </si>
  <si>
    <t>4 packages Gel Nail Polish Remover Pads 10 count</t>
  </si>
  <si>
    <t>Camelback Classic</t>
  </si>
  <si>
    <t>Little Tikes School Bus, Yellow, with 9 Little Tikes</t>
  </si>
  <si>
    <t xml:space="preserve">Rug Hooks </t>
  </si>
  <si>
    <t>Z Quill 48 gel caps x 3</t>
  </si>
  <si>
    <t>Clear Tote with Wheels with all these Duplo Blocks</t>
  </si>
  <si>
    <t>Container Store</t>
  </si>
  <si>
    <t>Large Tote with Wheels holding Tonka Trucks</t>
  </si>
  <si>
    <t>Trailer rubber wheel chock</t>
  </si>
  <si>
    <t>White Tote with Wheels with Doll and accessories</t>
  </si>
  <si>
    <t>3 Cerave moisturizing Cream 12 oz</t>
  </si>
  <si>
    <t>10 packages of paper napkins @$4.49 ea</t>
  </si>
  <si>
    <t>4 dozen Wide Mouth Pint Jars @ !0.99 doz</t>
  </si>
  <si>
    <t>4 packs Women's Razors @$10.99 ea</t>
  </si>
  <si>
    <t>6 Blue Masking Tapes</t>
  </si>
  <si>
    <t>6 Deep Woods Off @ $7.29</t>
  </si>
  <si>
    <t>Alps tent floor saver</t>
  </si>
  <si>
    <t>2 Scar Gel @ $21.39</t>
  </si>
  <si>
    <t>Trailer leveling ramps</t>
  </si>
  <si>
    <t>8 Clorox Disinfecting Wipes 75 count</t>
  </si>
  <si>
    <t>8 glasses cleaner solution @5.29 ea</t>
  </si>
  <si>
    <t>Rehab: knee brace</t>
  </si>
  <si>
    <t>Antique little Tikes Farm with Barn</t>
  </si>
  <si>
    <t>No7 Advanced Retinol 1.5% Complex Night Concentrate</t>
  </si>
  <si>
    <t>2 Scar Away @ $20.99 ea</t>
  </si>
  <si>
    <t>3 Bach Rescue Remedy @$13.99</t>
  </si>
  <si>
    <t>6 Chinet TO Go Cups, 18 count @$6.99 ea</t>
  </si>
  <si>
    <t>3 packages of Sharpie Pen Stylo</t>
  </si>
  <si>
    <t>3 Bach Rescue Sleep @$13.59</t>
  </si>
  <si>
    <t>24 jars 4.5oz Mushrooms @$1.69 ea</t>
  </si>
  <si>
    <t>24 Kind Bars @ $1.69 each</t>
  </si>
  <si>
    <t>24 small cans of Coconut Cream @$1.69 ea</t>
  </si>
  <si>
    <t>4 Simple Mills Almond Flour &amp; Cake Mixes @ $10 each</t>
  </si>
  <si>
    <t>5 Swiffer wet packs for Swiffer wet jet mop</t>
  </si>
  <si>
    <t>8 handknit baby &amp; child sweaters @$50.00 ea</t>
  </si>
  <si>
    <t>Camelback UnBottle</t>
  </si>
  <si>
    <t>Yeti small water bottle for golf</t>
  </si>
  <si>
    <t>Antique Child Guidance Stacking hexagon blocks with animal stamps</t>
  </si>
  <si>
    <t>Antique Fisher Price Big Bill Pelican Pull Toy</t>
  </si>
  <si>
    <t>Cabela's target master shooting vest</t>
  </si>
  <si>
    <t>Fisher Price Snap Lock Animals</t>
  </si>
  <si>
    <t>Fisher-Price Baby's First Blocks, stacking rings and matching blocks</t>
  </si>
  <si>
    <t>Lego Duplo Creative Fun</t>
  </si>
  <si>
    <t>No7 Dark Spot Correcting Serum</t>
  </si>
  <si>
    <t>2 Lego Duplo Animal Train</t>
  </si>
  <si>
    <t xml:space="preserve">4 Dark Chocolate Covered Almonds @ $9.99 ea </t>
  </si>
  <si>
    <t>Leather Travel Journal made in Tuscany</t>
  </si>
  <si>
    <t xml:space="preserve">9 Jovial Brown Rice Lasgna Pasta 9oz @ $4.39 ea </t>
  </si>
  <si>
    <t>12 Shower Body Sponges @ $3.29</t>
  </si>
  <si>
    <t>Maglite heavy duty 4D flashlight in truck</t>
  </si>
  <si>
    <t>12 cans of Bamboo Shoots @$3.25</t>
  </si>
  <si>
    <t>6 Kuhne Traditional German Saurkraut @$6.49 ea</t>
  </si>
  <si>
    <t>2 Abreva</t>
  </si>
  <si>
    <t>4 Arnica Bruise Relief @ $9.49 ea</t>
  </si>
  <si>
    <t>12 cans of Pumpkin @$3.15</t>
  </si>
  <si>
    <t>Multi-Colored Toy Bead Maze</t>
  </si>
  <si>
    <t>buybuy Baby</t>
  </si>
  <si>
    <t>Antique Fisher Price Cash Register with coins</t>
  </si>
  <si>
    <t>3 boxes Breathe Right Nasal Strips</t>
  </si>
  <si>
    <t>3 Elastic Sports Tape for Pain Relief and Support</t>
  </si>
  <si>
    <t>4 boxes of Planters Nut-ritioin snack packs, 7 packs per box, at $9.00 each</t>
  </si>
  <si>
    <t>6 bags Cocomels coconut milk caramels at$6.00 each</t>
  </si>
  <si>
    <t>6 Bottles of Salad Dressings @6.00 ea</t>
  </si>
  <si>
    <t>6 Finish Jet Dry Rinse Aid</t>
  </si>
  <si>
    <t>4 Scotch Shipping Packaging tape</t>
  </si>
  <si>
    <t>2 Magic Grout Restore Kit With pre mixed grout</t>
  </si>
  <si>
    <t>24 small cans of Coconut Milk @$1.49</t>
  </si>
  <si>
    <t>6 bottles of Coconut Aminos @$5.95 ea</t>
  </si>
  <si>
    <t xml:space="preserve">4 Arborio Rice </t>
  </si>
  <si>
    <t>Antique Wood Abacus</t>
  </si>
  <si>
    <t>One Text Book for T-Shirt Quilt making class</t>
  </si>
  <si>
    <t>Neutrogena Rapid Tone Repair correcting Cream $34.99</t>
  </si>
  <si>
    <t>Antique Fisher Price Baby Toddler 5 piece set</t>
  </si>
  <si>
    <t>Rubber Maid Storage Tote- Green, held Bristol Blocks</t>
  </si>
  <si>
    <t>Grainger</t>
  </si>
  <si>
    <t>Husky contractor clean-up bags</t>
  </si>
  <si>
    <t>3 Conair Cushion Hairbrushes</t>
  </si>
  <si>
    <t>2 Bayer low dose</t>
  </si>
  <si>
    <t>2 boxes of Private Selection Prime Rib Beef Patties Frozen</t>
  </si>
  <si>
    <t xml:space="preserve">2 Melatonin </t>
  </si>
  <si>
    <t>Wooden Jumbo Classic Stacking Train</t>
  </si>
  <si>
    <t>2 Bach Elm @$16.79</t>
  </si>
  <si>
    <t>2 Bach Heather @$16.79</t>
  </si>
  <si>
    <t>2 Bach Olive @$16.79</t>
  </si>
  <si>
    <t>2 Bach Vervain @$16.79</t>
  </si>
  <si>
    <t>8 Mediterranean Organic Capers @4.19 ea</t>
  </si>
  <si>
    <t>3 Head &amp; Shoulders Classic Clean Shampoo</t>
  </si>
  <si>
    <t>Stanley Fat Max 35' Tape Measure</t>
  </si>
  <si>
    <t>2 Nature's Way Olive Leaf @$16.49 ea</t>
  </si>
  <si>
    <t>Doll Blankets</t>
  </si>
  <si>
    <t>Kaplan Co</t>
  </si>
  <si>
    <t>Personalized Wooden Toy Truck</t>
  </si>
  <si>
    <t>ForAllGifts</t>
  </si>
  <si>
    <t>Saunders Tuff Writer Clip Board</t>
  </si>
  <si>
    <t>Global Industrial</t>
  </si>
  <si>
    <t>3 Hyland's Homeopathic Calm Forte @$10.89</t>
  </si>
  <si>
    <t>3 Hyland's Homeopathic Nerve Tonic $10.89</t>
  </si>
  <si>
    <t>3 Boiron Arnicare Tablets @$10.79</t>
  </si>
  <si>
    <t>6 Alessi Pine Nuts @ $5.39 ea</t>
  </si>
  <si>
    <t>Baseboard metal heater remounting repair kit</t>
  </si>
  <si>
    <t>Supply House</t>
  </si>
  <si>
    <t>2  Three M Futuro Tennis Elbow Braces</t>
  </si>
  <si>
    <t>4 bags of Best Choice Trail Mix</t>
  </si>
  <si>
    <t>Antique Tonka small Tow Truck, Fire Truck and Collector Item of cars</t>
  </si>
  <si>
    <t>Little Tikes Antique Toddle Tots Toy Lot</t>
  </si>
  <si>
    <t>mercari.com</t>
  </si>
  <si>
    <t>2 Compound W Freeze Off @ $15.99 ea</t>
  </si>
  <si>
    <t>2 Vitamin E</t>
  </si>
  <si>
    <t>2 Wish Garden Serious Relaxer @$15.99</t>
  </si>
  <si>
    <t>4 Chinet Dessert Plates @ $7.99</t>
  </si>
  <si>
    <t>4 packs of Energel Pentel 4 pack pens</t>
  </si>
  <si>
    <t xml:space="preserve">4 Purel Refreshing Gel Hand Sanitizer 12 ounces @ $7.99 ea </t>
  </si>
  <si>
    <t>8 travel size dramamine</t>
  </si>
  <si>
    <t>6 Act Mouthwash @5.29 ea</t>
  </si>
  <si>
    <t>6 boxes of Breathe Strips @$5.29 ea</t>
  </si>
  <si>
    <t>2 Boiron Arnicare @$15.60 ea</t>
  </si>
  <si>
    <t>Avery Matte Clear Address Labels 1" x 2 5/8"</t>
  </si>
  <si>
    <t>Doll Camping Set</t>
  </si>
  <si>
    <t>2 Natural Care Migraine Homeopathic @$15.29</t>
  </si>
  <si>
    <t>2 bottles of Primal Kitchen Avacado Oil</t>
  </si>
  <si>
    <t>3 Maybelline Super Stay Dreamer Lipstick</t>
  </si>
  <si>
    <t>3 Pureclean Toilet Stones</t>
  </si>
  <si>
    <t>6 two liter Almond Breeze Unsweetened Original Almond Milk</t>
  </si>
  <si>
    <t>Antique Fisher Price Chatter Phone</t>
  </si>
  <si>
    <t>Arapahoe National Recreation Area Annual Pass</t>
  </si>
  <si>
    <t>Arapaho National Recreation Area Passes Pass in Colorado - Recreation.gov</t>
  </si>
  <si>
    <t>King's camo poly orange vest</t>
  </si>
  <si>
    <t>Antique Fisher Price Activity Center Crib Toy</t>
  </si>
  <si>
    <t xml:space="preserve">Colorful Loom Band Set, rubber band bracelet making kit </t>
  </si>
  <si>
    <t>LED portable battery work lite</t>
  </si>
  <si>
    <t>Wagner heat gun kit</t>
  </si>
  <si>
    <t>3 Lambs Wool Duster with wood handle</t>
  </si>
  <si>
    <t>3 Wholesome Organic Molasses</t>
  </si>
  <si>
    <t>Doll Bed</t>
  </si>
  <si>
    <t>Kill A Watt Electricity usage monitor</t>
  </si>
  <si>
    <t>Tonka Mighty Dump Truck, Steel Classics</t>
  </si>
  <si>
    <t>6 Celestial Seasonings Peach Sleepytime</t>
  </si>
  <si>
    <t>6 Tazo Organic Chai Latte @ $.99 Each</t>
  </si>
  <si>
    <t>6 Tradional Medicinals Organic Nighty Night Tea</t>
  </si>
  <si>
    <t>6 Walgreens deluxe fingernail clippers @ $4.99</t>
  </si>
  <si>
    <t>12 travel size mouthwash</t>
  </si>
  <si>
    <t>12 Travel size toothpaste @$2.49 ea</t>
  </si>
  <si>
    <t>4 Lundberg Organic Brown Rice @$7.45</t>
  </si>
  <si>
    <t>4 Lundberg Organic Jasmine Rice @$7.45</t>
  </si>
  <si>
    <t>4 Lundberg Organic Sushi Rice @$7.45</t>
  </si>
  <si>
    <t>8 pack Kitchen Compost Bin Charcoal Filters</t>
  </si>
  <si>
    <t>2x6 x 8ft untreated @ 2 lumber</t>
  </si>
  <si>
    <t>Sambucus Elderberry Syrup</t>
  </si>
  <si>
    <t xml:space="preserve">good </t>
  </si>
  <si>
    <t>LG USB DVD burner</t>
  </si>
  <si>
    <t>Tool Kit for General Household Repairs</t>
  </si>
  <si>
    <t>2 Justin's Almond Butter</t>
  </si>
  <si>
    <t>4 bags of Chopped Walnuts</t>
  </si>
  <si>
    <t>4 bags of Enjoy Life Mini Chocolate Chips</t>
  </si>
  <si>
    <t>4 bags of Epsom Salts</t>
  </si>
  <si>
    <t>4 Chinet Lunch Plates @$6.99</t>
  </si>
  <si>
    <t>4 Natural Organic Hazelnuts @$6.99 ea</t>
  </si>
  <si>
    <t>Saffron</t>
  </si>
  <si>
    <t>4 pairs of Doll shoes</t>
  </si>
  <si>
    <t>2 Hyland's Homeopathic Headache</t>
  </si>
  <si>
    <t>Doll Stroller</t>
  </si>
  <si>
    <t>3 Old English Wood Conditioner &amp; Cleaner 12 oz spray bottle</t>
  </si>
  <si>
    <t>4 cans of Easy Off Heavy Duty Oven Cleaner, No Fume</t>
  </si>
  <si>
    <t>Antique Gingher Thread Snips</t>
  </si>
  <si>
    <t>10 Amore Tomato Paste Tube</t>
  </si>
  <si>
    <t>Antique Lot 20 Fisher Price Alphabet Animals, retired</t>
  </si>
  <si>
    <t>Barwa Boy Doll Clothes</t>
  </si>
  <si>
    <t>10 packages of Super Shapes Stickers @ $2.59 ea</t>
  </si>
  <si>
    <t>CPAP - Hose</t>
  </si>
  <si>
    <t>4 Bags of Bare Baked Crunch Granny Smith Apple Chips</t>
  </si>
  <si>
    <t>6 Walgreens Nourish Facial Masks</t>
  </si>
  <si>
    <t>4 Planters Dry Roasted Peanuts</t>
  </si>
  <si>
    <t>5 bottles of Seventh Generation Disinfecting Multi-surface spray bottle cleaner</t>
  </si>
  <si>
    <t>5 boxes Macks ear plugs</t>
  </si>
  <si>
    <t>Antique sewing kit</t>
  </si>
  <si>
    <t>hunting hat - ball cap</t>
  </si>
  <si>
    <t>Rehab: cane</t>
  </si>
  <si>
    <t>Senso sport earphones bluetooth</t>
  </si>
  <si>
    <t>Art- ReMarks Map of Use 850 piece Puzzle of USA</t>
  </si>
  <si>
    <t>Art-Ravensburg 750 piece Puzzle of Sleeping Dog In Den</t>
  </si>
  <si>
    <t>Combination Set of 5 Pliers</t>
  </si>
  <si>
    <t>Northern Tool</t>
  </si>
  <si>
    <t xml:space="preserve">Neutrogena Rapid Wrinkle Repair Eye Cream </t>
  </si>
  <si>
    <t>Papermate Flair Pens 16 count</t>
  </si>
  <si>
    <t>Train Bridge and Tracks</t>
  </si>
  <si>
    <t>2 Gold Bond Ultimate Rough &amp; Bumpy Skin daily Therapy Cream</t>
  </si>
  <si>
    <t>Antique Fisher Price Little People Play Family</t>
  </si>
  <si>
    <t>Rafting - Sea to Summit small dry bag</t>
  </si>
  <si>
    <t>2 Frontier Coop Premium Nutritional Yeast</t>
  </si>
  <si>
    <t>2 Original Keto Bread Base Culture</t>
  </si>
  <si>
    <t>2 packages of Private Selection Wild Caught Key West Frozen Pink Shrimp X-Large</t>
  </si>
  <si>
    <t>3 boxes SO Delicious Dairy Free Cashew Milk Ice Cream Bars @ $8 each</t>
  </si>
  <si>
    <t>4 Bonne Maman Preserves/Jam</t>
  </si>
  <si>
    <t>4 Pedialyte bottles</t>
  </si>
  <si>
    <t>4 Simple Mills Organic Frosting @$6 each</t>
  </si>
  <si>
    <t>6 bottles of Seventh Generation Dish washing liquid</t>
  </si>
  <si>
    <t>6 cans of Lucky Leaf cherry Pie Filling</t>
  </si>
  <si>
    <t>6 Purell hand santizers</t>
  </si>
  <si>
    <t>8 one half cup bags of pecan pieces for baking at $3.00 each</t>
  </si>
  <si>
    <t>Silva Compass</t>
  </si>
  <si>
    <t>Casual Boy Doll Clothes K.T. Fancy</t>
  </si>
  <si>
    <t>3 Banana Boat Afteer Sun Gel</t>
  </si>
  <si>
    <t>3 Kaboom Oxi Clean Shower, Tub &amp; Tile Cleaner 32 oz spray bottle @ $7.99</t>
  </si>
  <si>
    <t>3 vegie brushes @7.99 ea</t>
  </si>
  <si>
    <t>4 Bob's Red Mill Old Fashioned Rolled Oats</t>
  </si>
  <si>
    <t>6 Siete Grain Free Tortill Chips @ $3.99 ea</t>
  </si>
  <si>
    <t>12 Muir Glen 15 oz Organic Tomato Sauce @$1.95</t>
  </si>
  <si>
    <t>6 Jovial Brown Rice Elbows Pasta 12 oz @ $3.95 ea</t>
  </si>
  <si>
    <t>6 Jovial Brown Rice Fusilli Pasta 12 oz @ $3.95 ea</t>
  </si>
  <si>
    <t>2 Herb Pharm Valerian @$11.79</t>
  </si>
  <si>
    <t>12 Muir Glen 14.5 oz Organic Petite Diced Tomatoes @ $1.95</t>
  </si>
  <si>
    <t>2 Hyland's Homeopathic Sleep @$11.55</t>
  </si>
  <si>
    <t>Antique Fisher Price Busy Baby Toy</t>
  </si>
  <si>
    <t>Mira Lax</t>
  </si>
  <si>
    <t>RV Mole electric plug converter</t>
  </si>
  <si>
    <t>2 Herb Pharm Stress Manager @$11.45</t>
  </si>
  <si>
    <t>2 Herb Pharm Tumeric @$11.45</t>
  </si>
  <si>
    <t>2 Hyland's Homeopathic Bach @$11.45</t>
  </si>
  <si>
    <t>City Hero Ninja Turtle Set</t>
  </si>
  <si>
    <t>6 Stash Chocolate Mint Tea</t>
  </si>
  <si>
    <t>6 Stash Meyer Lemon Tea</t>
  </si>
  <si>
    <t>6 Stash Peppermint Tea</t>
  </si>
  <si>
    <t>3 Scotch Tape Desktop Dispensers @ $7.49 ea</t>
  </si>
  <si>
    <t>CPAP - Tank</t>
  </si>
  <si>
    <t>4 boxes Calm Drops @$5.55</t>
  </si>
  <si>
    <t>4 boxes Moon Drops @$5.55</t>
  </si>
  <si>
    <t>4 boxes Stress Minits @$5.55</t>
  </si>
  <si>
    <t>2 bottles of Pompeian 100% Grapeseed Oil</t>
  </si>
  <si>
    <t>Antique Fisher Price Little Snoopy</t>
  </si>
  <si>
    <t>Rush hour Traffic Jam Logic Game</t>
  </si>
  <si>
    <t>Travel Grooming Kit</t>
  </si>
  <si>
    <t>2 Benadryl Allergy @ $10.99 ea</t>
  </si>
  <si>
    <t>2 Leah's Better Bites Allergen Free 6 mini cupcakes @ $10.99 ea</t>
  </si>
  <si>
    <t>2 Neutrogena Ultra Gentle Hydrating Cleanser</t>
  </si>
  <si>
    <t>2 Thayers Facial Toner</t>
  </si>
  <si>
    <t>2 Zicam Nasal</t>
  </si>
  <si>
    <t>4 packages of 12 pack Ticonderoga Pencils</t>
  </si>
  <si>
    <t>I Spy Eagle Eye Find It Game</t>
  </si>
  <si>
    <t>CPAP - Replacement elbow</t>
  </si>
  <si>
    <t>6 Burt's Bees Beeswax Lip Balm</t>
  </si>
  <si>
    <t>2 Herb Pharm Willow Bark @$10.69</t>
  </si>
  <si>
    <t>2 Sore Throat Losenges @$10.59</t>
  </si>
  <si>
    <t>3 Hersheys milk chocolate 6 packs</t>
  </si>
  <si>
    <t>3 self adhering ace bandages</t>
  </si>
  <si>
    <t>CPAP -  Mask</t>
  </si>
  <si>
    <t>Rehab: knee sleeve</t>
  </si>
  <si>
    <t>Rodelle 100% Pure Vanilla Extract Large</t>
  </si>
  <si>
    <t>Antique Fisher Price Push Down Baby/toddler top</t>
  </si>
  <si>
    <t>DuraVent storm collar - not installed</t>
  </si>
  <si>
    <t>2 Armor All Whell $ Tire Cleaner</t>
  </si>
  <si>
    <t>3 Walgreen deluxe Toenail Clippers</t>
  </si>
  <si>
    <t>Paper Mate Gel Pens</t>
  </si>
  <si>
    <t>Office Depot</t>
  </si>
  <si>
    <t>2 Handy solutions travel kits</t>
  </si>
  <si>
    <t>4 boxes of Seventh Generation Fabric Softner</t>
  </si>
  <si>
    <t>Antique Fisher Price Roly Poly Chime Ball Baby Toy</t>
  </si>
  <si>
    <t>Antique Fisher Price Wooden Pull Toy, Duck and Babies</t>
  </si>
  <si>
    <t>Bob's Red Mill Super-Fine Almond Flour</t>
  </si>
  <si>
    <t>Five bottles of 7th Generation Pump Hand Soap</t>
  </si>
  <si>
    <t>hunting hat - stocking cap</t>
  </si>
  <si>
    <t>Rehab: elbow support</t>
  </si>
  <si>
    <t>Rehab: wrist support</t>
  </si>
  <si>
    <t>Tylenol Extra Strength gel caps</t>
  </si>
  <si>
    <t>Antique Little Tikes People and Car</t>
  </si>
  <si>
    <t>Gallery Leather Monthly Planner</t>
  </si>
  <si>
    <t>Lego  Duplo Fire Truck</t>
  </si>
  <si>
    <t>Lego Duplo Cars</t>
  </si>
  <si>
    <t>Lego Duplo Tractor and Animals</t>
  </si>
  <si>
    <t>Lego Duplo Train Engine and Caboose</t>
  </si>
  <si>
    <t>Lego Duplo Truck and Excavator</t>
  </si>
  <si>
    <t>Prismacolor Scholar Colored Pencils</t>
  </si>
  <si>
    <t>Regular Salt Grinder</t>
  </si>
  <si>
    <t>Spiral Art Design Center Stencils</t>
  </si>
  <si>
    <t>2 packages of Scotch Variety Pack Felt Pads for Protecting Floors</t>
  </si>
  <si>
    <t>2 Sudafed Sinus @ $9.99 ea</t>
  </si>
  <si>
    <t>Workpro ladder hooks pair</t>
  </si>
  <si>
    <t>4 Bags of Natural Organic Plantain Chips @ $4.99 ea</t>
  </si>
  <si>
    <t>4 packages of Office Depot 4 squares per Inch Graph Paper</t>
  </si>
  <si>
    <t>Art- Ravensburg Puzzle 1000 Wolves</t>
  </si>
  <si>
    <t>Camelback Cleaning Kit</t>
  </si>
  <si>
    <t>Camelback spare parts kit</t>
  </si>
  <si>
    <t>Never Have I Ever Game</t>
  </si>
  <si>
    <t>Original 3-D Crystal Puzzle 104 pieces Castle</t>
  </si>
  <si>
    <t>Othello</t>
  </si>
  <si>
    <t>The Ilustrated Bestiary Monarch Butterfly 750 piece puzzle</t>
  </si>
  <si>
    <t xml:space="preserve">Office Depot Monthly Expanding File </t>
  </si>
  <si>
    <t>3 Plastic Cutlery boxes @$6.49</t>
  </si>
  <si>
    <t>4 Boxes of 64 Crayons</t>
  </si>
  <si>
    <t>4 packages Cosmetic Sponges 14 count</t>
  </si>
  <si>
    <t>Abreva</t>
  </si>
  <si>
    <t>old sewing pins and wax</t>
  </si>
  <si>
    <t>Pataday eye allergy relief</t>
  </si>
  <si>
    <t>Three M Futuro Knee Stabilizer brace</t>
  </si>
  <si>
    <t>Antique Gingher Embroidery Scissors</t>
  </si>
  <si>
    <t>Expo Dry Erase markers, 12 count</t>
  </si>
  <si>
    <t>2 Lysine @$9.19</t>
  </si>
  <si>
    <t>2 boxes of Affresh Washer Cleaner 3 packs</t>
  </si>
  <si>
    <t>2 Local Hive Honey</t>
  </si>
  <si>
    <t>3 bags of Cocomels coconut milk caramels in dark chocolate at $6.00 each</t>
  </si>
  <si>
    <t>3 boxes of Honey Maid Graham Crackers</t>
  </si>
  <si>
    <t>6 bags Fresh Gourmet Classic Ceasar Croutons @$3 each</t>
  </si>
  <si>
    <t>6 travel size crest mouthwash</t>
  </si>
  <si>
    <t>Bob's Red Mill Grain Free Cassava Flour</t>
  </si>
  <si>
    <t>Broom, Libman</t>
  </si>
  <si>
    <t>Dove Sensitive skin Soap Bars</t>
  </si>
  <si>
    <t>Swiffer mop</t>
  </si>
  <si>
    <t>Antique Library 1000 piece Foil Puzzle</t>
  </si>
  <si>
    <t>Art- White Mountain Readers Paradise Puzzle</t>
  </si>
  <si>
    <t>Oscillococcinum Flu 12 doses</t>
  </si>
  <si>
    <t>The New Yorker Tag Sale 1000 piece Puzzle</t>
  </si>
  <si>
    <t>Utility Sissors</t>
  </si>
  <si>
    <t>2 Bactine Cleansing Spray @ $8.99</t>
  </si>
  <si>
    <t>2 Turtle Wax Super Hardshell Finish</t>
  </si>
  <si>
    <t>3 Armor All Cleaning Wipes</t>
  </si>
  <si>
    <t>3 double sided tape</t>
  </si>
  <si>
    <t>4 daiya cheese@ $4.49</t>
  </si>
  <si>
    <t>6 Goody Ace Comb Pocket Size</t>
  </si>
  <si>
    <t>Solar Naturals water softener salt bag @ 4ea</t>
  </si>
  <si>
    <t>4 packages ofAcid Free Drawing Paper</t>
  </si>
  <si>
    <t>Conair Instant Heat Curling Iron</t>
  </si>
  <si>
    <t>Aleve EX</t>
  </si>
  <si>
    <t>Antique Sewing Bobbins</t>
  </si>
  <si>
    <t>Bayer low dose</t>
  </si>
  <si>
    <t>Melatonin</t>
  </si>
  <si>
    <t>Motrin</t>
  </si>
  <si>
    <t>Wind Up Toys for Bath for Toddlers</t>
  </si>
  <si>
    <t>Rainforest Search &amp; Find Puzzle 64 pieces</t>
  </si>
  <si>
    <t>Sasquatchbooks.com, The 52 Lists Project</t>
  </si>
  <si>
    <t>2 Hyland's Homeopathic Motion Sickness @$8.39</t>
  </si>
  <si>
    <t>2 Anit-itch crème @$8.29 ea</t>
  </si>
  <si>
    <t>Organic Valley Clarified Ghee</t>
  </si>
  <si>
    <t>12 Muir Glen 6 oz Organic Tomato Paste @$1.35</t>
  </si>
  <si>
    <t>2 Dawn Ultra Non Scratch Scrubber Sponges 9 pack</t>
  </si>
  <si>
    <t>2 Morton &amp; Basset Ground Cumin</t>
  </si>
  <si>
    <t>2 Morton &amp; Basset Oregan</t>
  </si>
  <si>
    <t>2 Tiger Balms</t>
  </si>
  <si>
    <t>2 tubes Bengay</t>
  </si>
  <si>
    <t>4 Bandaid tough cloth medical tape</t>
  </si>
  <si>
    <t>4 boxes of Ak Mak Sesame Seed Cracker</t>
  </si>
  <si>
    <t>4 boxes of Triscuit Crackers</t>
  </si>
  <si>
    <t>4 Every Day Living Lint Rollers</t>
  </si>
  <si>
    <t>4 Mit Hand Dusters</t>
  </si>
  <si>
    <t>4imprint</t>
  </si>
  <si>
    <t>Antique singer screwdriver</t>
  </si>
  <si>
    <t>Band Aid Sensitive Skin Variety Pack</t>
  </si>
  <si>
    <t>Cerave 50 Sunscreen</t>
  </si>
  <si>
    <t>Art-Ravesnburg Puzzle 1000 piece of The Reading Room</t>
  </si>
  <si>
    <t>Buffalo Charles Wysocki 300 piece puzzle</t>
  </si>
  <si>
    <t>No7 Protect &amp; Perfect Advanced All in One Foundation</t>
  </si>
  <si>
    <t>Scott Shop Original Towels</t>
  </si>
  <si>
    <t>2 Soap dish brushes @$7.99 ea</t>
  </si>
  <si>
    <t>2 Weiman  Electronic Wipes</t>
  </si>
  <si>
    <t>100 piece puzzle Wild Animals</t>
  </si>
  <si>
    <t>8 Kite Hill Cashew Milk yogurt @ $1.99 ea</t>
  </si>
  <si>
    <t>Canning Tongs</t>
  </si>
  <si>
    <t>4 Cream of Rice</t>
  </si>
  <si>
    <t>3 bottles of Tums</t>
  </si>
  <si>
    <t>3 boxes of Teddy Grahams</t>
  </si>
  <si>
    <t>3 gel stick oxi clean stain remover</t>
  </si>
  <si>
    <t>Antique Fisher Price Block Canister match the block</t>
  </si>
  <si>
    <t>Antique Stelleto</t>
  </si>
  <si>
    <t>Primal Kitchen Avacado Oil</t>
  </si>
  <si>
    <t>Vitafusion Multi-vitamins</t>
  </si>
  <si>
    <t>4 inch crescent wrench</t>
  </si>
  <si>
    <t>Cerave moisturizing Cream 12 oz</t>
  </si>
  <si>
    <t>Claw Hammer</t>
  </si>
  <si>
    <t>deep moisture night cream Neutrogena</t>
  </si>
  <si>
    <t>Meat tenderizer</t>
  </si>
  <si>
    <t>Oxi Clean Stain Remover Laundry Powder</t>
  </si>
  <si>
    <t>Pony Bead Kit in 18 colors</t>
  </si>
  <si>
    <t>Restore Sudden Change Dark Circle Treatment</t>
  </si>
  <si>
    <t>Rutland Creosote Remover</t>
  </si>
  <si>
    <t>2 Bags of Dried Mangos</t>
  </si>
  <si>
    <t>A Teacup Collector Item 20 notecards</t>
  </si>
  <si>
    <t>Emily Dickinson Note Cards and envelopes 12 cards</t>
  </si>
  <si>
    <t>Verbatim 4.7GB DVD-R discs</t>
  </si>
  <si>
    <t>10 Single Serving packages of Justin's Almond Butter @$1.49 ea</t>
  </si>
  <si>
    <t>Toy Wood Tractor, Green</t>
  </si>
  <si>
    <t>4 windex original spray bottles @ $3.69 each</t>
  </si>
  <si>
    <t>Staedtler Engineers Triangular Scale 12"</t>
  </si>
  <si>
    <t>3 Bic Sensitive Razors 12 ct @ $4.79 ea</t>
  </si>
  <si>
    <t>3 Meyer Lemon Gluten Free Tarts @$4.79 ea</t>
  </si>
  <si>
    <t>4 Bar Keepers Friend Cleanser</t>
  </si>
  <si>
    <t>3 Santa Cruz Organic Applesauce 6 packs @$4.69 ea</t>
  </si>
  <si>
    <t>Personal Library Quilt Pattern</t>
  </si>
  <si>
    <t>2 boxes  anit-fog wipes for glasses</t>
  </si>
  <si>
    <t>2 Boxes of Borax</t>
  </si>
  <si>
    <t>Dayquil cold &amp; flu</t>
  </si>
  <si>
    <t>Justin's Almond Butter</t>
  </si>
  <si>
    <t>Newman's Own Organic Extra Virgin Olive Oil, First Cold Pressed</t>
  </si>
  <si>
    <t>Tylenol pm</t>
  </si>
  <si>
    <t>Caring Cats Makermax Puzzle 100 piece</t>
  </si>
  <si>
    <t>Fruitland Hi Temp Spray Paint for Fireplace</t>
  </si>
  <si>
    <t>No 7 Lift &amp; luminate Serum Concealer</t>
  </si>
  <si>
    <t>No7 Lift &amp; Luminate Serum Concealer</t>
  </si>
  <si>
    <t>2 Orange Glo Wood Furniture Cleaner</t>
  </si>
  <si>
    <t>2 Turtle Dash &amp; Glass Interior Detailer</t>
  </si>
  <si>
    <t>4 Bigelow Mint Medley</t>
  </si>
  <si>
    <t>Monet Waterlily Garden 16 notecards in a Keepsake Box</t>
  </si>
  <si>
    <t>Yahtzee</t>
  </si>
  <si>
    <t>Sharpie Pen Stylo 2 pack</t>
  </si>
  <si>
    <t>package of 6 Writing Pads, Docket and Gold</t>
  </si>
  <si>
    <t>Essential Mani-pedi tool Kit</t>
  </si>
  <si>
    <t>Bostich Inspire Spring Compact Stapler</t>
  </si>
  <si>
    <t>Walgreens cuticle nipper</t>
  </si>
  <si>
    <t>4 boxes of matches @$3.29 ea</t>
  </si>
  <si>
    <t>4 Annie's Vegan Mac Gluten Free Pasta @ $3.25</t>
  </si>
  <si>
    <t>4 coffee filters @$3.25</t>
  </si>
  <si>
    <t>Bob's Red Mill Xanthan Gum</t>
  </si>
  <si>
    <t>Breathe Right Nasal Strips</t>
  </si>
  <si>
    <t>Gojo orange hand cleaner in barn</t>
  </si>
  <si>
    <t>Graphique Large Note Pad-Peanuts</t>
  </si>
  <si>
    <t>My First Tikiri Ocean Buddies Blue Whale Bath toy/teether</t>
  </si>
  <si>
    <t>Note Card Set Buzzy Bees, Thank you</t>
  </si>
  <si>
    <t>Toy Picnic Basket Set</t>
  </si>
  <si>
    <t>3 Mixing Bottles @$4.29</t>
  </si>
  <si>
    <t>3 Organic Stevia Sweetner</t>
  </si>
  <si>
    <t>Eco Tools 5 Face Brushes</t>
  </si>
  <si>
    <t>12 Muir Glen 8 oz Organic Tomato Sauce @$1.05</t>
  </si>
  <si>
    <t>2 Weiman Granite and Stone Cleaner</t>
  </si>
  <si>
    <t>Conair Hair Sissors</t>
  </si>
  <si>
    <t>Gold Bond Ultimate Rough &amp; Bumpy Skin Daily Therapy Cream</t>
  </si>
  <si>
    <t>Woolite Evercare delicate fabric wash</t>
  </si>
  <si>
    <t>Frontier Coop Premium Nutritional Yeast</t>
  </si>
  <si>
    <t>2 cans of Hershey's Cocoa</t>
  </si>
  <si>
    <t>2 McCormick Ground Cinnamon</t>
  </si>
  <si>
    <t>2 packages of Kroger Tilapia Frozen 12 ounces</t>
  </si>
  <si>
    <t>3 bars of Bakers unsweetened Chocolate</t>
  </si>
  <si>
    <t>4 bags of one half cup of sliced Almonds at $3.00 each</t>
  </si>
  <si>
    <t>4 tide to go sticks</t>
  </si>
  <si>
    <t>6 trave size sensodyne toothpaste</t>
  </si>
  <si>
    <t>6 travel size dramamine</t>
  </si>
  <si>
    <t>Excedrin Migrane</t>
  </si>
  <si>
    <t>Morton &amp; Bassett Bay Leaves</t>
  </si>
  <si>
    <t>CPAP - Headgear</t>
  </si>
  <si>
    <t>Kiddicraft Antique Car Phone Plastic Yellow Toy</t>
  </si>
  <si>
    <t>2 packages Elmer's Glue Gun refill sticks 24 ct</t>
  </si>
  <si>
    <t>2 packages Office Max Magic Sotch Tape</t>
  </si>
  <si>
    <t>2 Stone Grill Scrubbers @ $5.99</t>
  </si>
  <si>
    <t>4 containers of toothpicks @$2.99 ea</t>
  </si>
  <si>
    <t>4 packages Teardrop Blending Sponges 3 count</t>
  </si>
  <si>
    <t>Hanayama Cast Puzzle</t>
  </si>
  <si>
    <t>Rubik's cube</t>
  </si>
  <si>
    <t>6 Vaseline tiny size .25 oz</t>
  </si>
  <si>
    <t>3 Cholula Hot Sauce Original</t>
  </si>
  <si>
    <t>2 General Mills Oatmeal Crisp</t>
  </si>
  <si>
    <t>Burt's Bees Coconut Foot Cream</t>
  </si>
  <si>
    <t>Gel NailPolish Remover Pads 10 count</t>
  </si>
  <si>
    <t>Spring Tree Maple Syrup %100 Pure</t>
  </si>
  <si>
    <t>2 Hot Chinese Mustard</t>
  </si>
  <si>
    <t>Office Depot #1 paper clips</t>
  </si>
  <si>
    <t>1 box dryer sheets for sensitive skin</t>
  </si>
  <si>
    <t>Advil pm</t>
  </si>
  <si>
    <t>Aspercreme</t>
  </si>
  <si>
    <t>Maybelline total Temptation Mascara</t>
  </si>
  <si>
    <t>Pompeian 100% Grapeseed Oil</t>
  </si>
  <si>
    <t>Duct Tape Orange in work caddy</t>
  </si>
  <si>
    <t>Front Baby Doll Carrier</t>
  </si>
  <si>
    <t>Neutrogena Ultra Gentle Hydrating Cleanser</t>
  </si>
  <si>
    <t>Thayers Facial Toner</t>
  </si>
  <si>
    <t>2 Rudi's Honey Sweet 100% Whole Wheat Bread @ $5.49 ea</t>
  </si>
  <si>
    <t>Rescue Tape</t>
  </si>
  <si>
    <t>2 Walgreens Pumice Stones</t>
  </si>
  <si>
    <t>Dual Temp Glue Gun</t>
  </si>
  <si>
    <t>Maybelline Brow Sculpting</t>
  </si>
  <si>
    <t>3 Simple Truth Bergamot Toilet Bowl Cleaner</t>
  </si>
  <si>
    <t>Armor All Wheel &amp; Tire Cleaner</t>
  </si>
  <si>
    <t>Package of Construction Paper</t>
  </si>
  <si>
    <t>1 box of Trident Alaska Salmon Burgers</t>
  </si>
  <si>
    <t>2 boxes of Cascade Pltainum Dishwasher Cleaner</t>
  </si>
  <si>
    <t>2 boxes of Original Premium Saltine Crackers</t>
  </si>
  <si>
    <t>2 boxes of Shout Color Catchers</t>
  </si>
  <si>
    <t>Advil</t>
  </si>
  <si>
    <t xml:space="preserve">Aleve   </t>
  </si>
  <si>
    <t>Emergen-C Vitamin C packets</t>
  </si>
  <si>
    <t>Long Reach Matches</t>
  </si>
  <si>
    <t>Nyquil</t>
  </si>
  <si>
    <t>Tea Tree Oil</t>
  </si>
  <si>
    <t>vicks vapo rub</t>
  </si>
  <si>
    <t>Antique Sewing Tools, bobbins, measuring</t>
  </si>
  <si>
    <t>Cheese Slicer</t>
  </si>
  <si>
    <t>Fisher Price Turtle Pull Toy</t>
  </si>
  <si>
    <t>Lego Duplo Bulldozer</t>
  </si>
  <si>
    <t>Lego Duplo Farm Animals</t>
  </si>
  <si>
    <t>Lego Duplo Plane</t>
  </si>
  <si>
    <t>non dairy cream cheese</t>
  </si>
  <si>
    <t>Office Depot 50' Postal Wrapping Paper</t>
  </si>
  <si>
    <t>Opi Matte Top Coat</t>
  </si>
  <si>
    <t>Opi Matte Top coat</t>
  </si>
  <si>
    <t>Wholesome Organic Molasses</t>
  </si>
  <si>
    <t>2 Udi's Gluten Free Soft White Bread @ $4.99 ea</t>
  </si>
  <si>
    <t>Rotary Marking tool</t>
  </si>
  <si>
    <t>True Genius Roman Bricks Puzzle</t>
  </si>
  <si>
    <t>Post It Notes 3 x 3 5 pack</t>
  </si>
  <si>
    <t>Bottle Set for Doll</t>
  </si>
  <si>
    <t>Wood Deluxe Learn to Lace a Shoe Toy</t>
  </si>
  <si>
    <t>Tully' Coffee House Blend Ground</t>
  </si>
  <si>
    <t>2 Red Solo Cups @$4.79</t>
  </si>
  <si>
    <t>Sharpie Large Markers in work caddy</t>
  </si>
  <si>
    <t>Post It Durable Index Tab</t>
  </si>
  <si>
    <t>2 Sun - Maid Golden Raisins</t>
  </si>
  <si>
    <t>3 bags of Twizzlers</t>
  </si>
  <si>
    <t>3 packages of Scotch Brite Heavy Duty Scouring Pads</t>
  </si>
  <si>
    <t>6 Carmex</t>
  </si>
  <si>
    <t>Affresh Washer Cleaner 3 pack</t>
  </si>
  <si>
    <t>Band Aid Large Size Waterproof</t>
  </si>
  <si>
    <t>Benadryl Allergy</t>
  </si>
  <si>
    <t>Cascade Free &amp; Clear Dishwasher detergent Lemon Scent</t>
  </si>
  <si>
    <t>Local hive Honey</t>
  </si>
  <si>
    <t>L'Oreal True Match Super Blendable Blush</t>
  </si>
  <si>
    <t>McCormick Chipotle Chili Pepper</t>
  </si>
  <si>
    <t>Morton &amp; Basset</t>
  </si>
  <si>
    <t>Morton &amp; Basset Italian Seasoning</t>
  </si>
  <si>
    <t>neosporin</t>
  </si>
  <si>
    <t>Ultimate Mazes 30 intricate Mazes</t>
  </si>
  <si>
    <t>Blue Dragonflies note cards 14 cards</t>
  </si>
  <si>
    <t>CPAP - Filters</t>
  </si>
  <si>
    <t>Dogs on Deck Chairs 14 cards</t>
  </si>
  <si>
    <t>Duct tape 55 yards</t>
  </si>
  <si>
    <t>Flax 4 Life Mini Muffin Brownie Bites 14 oz</t>
  </si>
  <si>
    <t>Old English Wood Conditioner and Cleaner 12 oz spray bottle</t>
  </si>
  <si>
    <t>Scotch Shipping Packaging tape</t>
  </si>
  <si>
    <t>Spontex Heavy Duty Rubber Gloves, Blue</t>
  </si>
  <si>
    <t>Tree of Life Thank you notes, 14 cards</t>
  </si>
  <si>
    <t>Turtle Wax Super Hardshell Finish</t>
  </si>
  <si>
    <t>Typewriter Note Cards 'Just A Note'</t>
  </si>
  <si>
    <t>2 lbs butter@4.49</t>
  </si>
  <si>
    <t>2 Sesame Seed Oil</t>
  </si>
  <si>
    <t>Playskool Turtle Popper rolling toy</t>
  </si>
  <si>
    <t>2 Fish Sauce</t>
  </si>
  <si>
    <t>2 packages of cocktail stirrers @$4.29 ea</t>
  </si>
  <si>
    <t xml:space="preserve">Neutrogena Oil Free Eye Make Up Remover </t>
  </si>
  <si>
    <t>Sharpie Pro Markers 4 pack</t>
  </si>
  <si>
    <t>Post It Page Markers</t>
  </si>
  <si>
    <t>2 bags of Best Choice Unsweetened Colconut Flakes</t>
  </si>
  <si>
    <t>2 packages of Oreos</t>
  </si>
  <si>
    <t>2 Private Selection Basil Leaves</t>
  </si>
  <si>
    <t>2 travel size advil</t>
  </si>
  <si>
    <t>2 Vlasic Bread &amp; Butter Chip Pickles</t>
  </si>
  <si>
    <t>Antique wooden spools</t>
  </si>
  <si>
    <t>band aid gauze sponges</t>
  </si>
  <si>
    <t>Band Aid Variety Size Box</t>
  </si>
  <si>
    <t>Benadryl lotion</t>
  </si>
  <si>
    <t>Best Choice Trail Mix</t>
  </si>
  <si>
    <t>Brain Games Sherlock Holmes Puzzles in a Spiral Notebook</t>
  </si>
  <si>
    <t>Brain Games Sudoku Puzzles in a Spiral Notebook</t>
  </si>
  <si>
    <t>Brain Games Word Search Puzzles</t>
  </si>
  <si>
    <t>Craft Tweezers</t>
  </si>
  <si>
    <t>Dawn Ultra Non Scratch Scrubber Sponges 9 pack</t>
  </si>
  <si>
    <t>Madhava Clean and Simple Organic Coconut Sugar</t>
  </si>
  <si>
    <t>McCormick Ground Nutmeg</t>
  </si>
  <si>
    <t>McCormick Whole Nutmeg</t>
  </si>
  <si>
    <t>Morton &amp; Basset Oregano</t>
  </si>
  <si>
    <t>Morton &amp; Basset Organic Curry Powder</t>
  </si>
  <si>
    <t>Morton &amp; Basset Sesame Seeds</t>
  </si>
  <si>
    <t>Morton &amp; Basset Smoked Paprika</t>
  </si>
  <si>
    <t>Morton &amp; Bassett Ground Cumin</t>
  </si>
  <si>
    <t>Organic Truth Large Bag Frozen Strawberries</t>
  </si>
  <si>
    <t>Private Selection Cinnamon Sticks</t>
  </si>
  <si>
    <t>Private Selection Ground Cloves</t>
  </si>
  <si>
    <t>Private Selection Whole Cloves</t>
  </si>
  <si>
    <t>Spice Islands Tarragon</t>
  </si>
  <si>
    <t>Storm proof matches</t>
  </si>
  <si>
    <t>Tiger Balm</t>
  </si>
  <si>
    <t>Tylenol Cold &amp; Flu</t>
  </si>
  <si>
    <t>Ultra Downy Free and Gentle Fabric Softner</t>
  </si>
  <si>
    <t>Wholesome Organic Cane Sugar</t>
  </si>
  <si>
    <t>Baby Doll Diapers</t>
  </si>
  <si>
    <t>Dryer Vent Brush</t>
  </si>
  <si>
    <t>Energel Pentel 4 pack pens</t>
  </si>
  <si>
    <t>Febreze Spray</t>
  </si>
  <si>
    <t>Weiman Electronic Wipes</t>
  </si>
  <si>
    <t>Weiman Leather Conditioning Wipes</t>
  </si>
  <si>
    <t>2 boxes of Raisins</t>
  </si>
  <si>
    <t>2 Kelloggs Raisin Bran</t>
  </si>
  <si>
    <t>2 Oyster Sauce</t>
  </si>
  <si>
    <t>4 Lava Bar Soap @ $1.99 each</t>
  </si>
  <si>
    <t>Windex Large Refill</t>
  </si>
  <si>
    <t>Repair Wire</t>
  </si>
  <si>
    <t>2 General Mills Rice Chex</t>
  </si>
  <si>
    <t>Blue Masking Tape</t>
  </si>
  <si>
    <t>Burt's Bees Lemon Butter Cuticle Cream</t>
  </si>
  <si>
    <t>Post It 1/2" Arrow Flags</t>
  </si>
  <si>
    <t>1 Box of Borax</t>
  </si>
  <si>
    <t>2 chapstick</t>
  </si>
  <si>
    <t>Bactine max</t>
  </si>
  <si>
    <t>Bayer 325 mg</t>
  </si>
  <si>
    <t>Bob's Red Mill Arrow Root</t>
  </si>
  <si>
    <t>Chopped Walnuts</t>
  </si>
  <si>
    <t>Cover Girl Clean Foundation</t>
  </si>
  <si>
    <t>Enjoy Life Mini Non Dairy Chocolate Chips</t>
  </si>
  <si>
    <t>Epsom Salts</t>
  </si>
  <si>
    <t>Frozen Blueberries</t>
  </si>
  <si>
    <t>Frozen Dark Sweet Cherries</t>
  </si>
  <si>
    <t>Frozen Raspberries</t>
  </si>
  <si>
    <t>Hersheys milk chocolate 6 pack</t>
  </si>
  <si>
    <t>McCormick Ancho Chili Pepper</t>
  </si>
  <si>
    <t>McCormick Organic Marjoram</t>
  </si>
  <si>
    <t>McCormick Organic Pure Ground Black Pepper</t>
  </si>
  <si>
    <t>Mr. Clean Magic Eraser 4 pack</t>
  </si>
  <si>
    <t>Rodelle 100% Pure Almond Extract</t>
  </si>
  <si>
    <t>SO Delicious Cashew Milk Dark Chocolate Truffle Ice Cream</t>
  </si>
  <si>
    <t>Spice Islands Crushed Rosemary</t>
  </si>
  <si>
    <t>Spice Islands Poppy Seed</t>
  </si>
  <si>
    <t>Spice Islands Pumpkin Pie Spice</t>
  </si>
  <si>
    <t>Spice Islands Rubbed Sage</t>
  </si>
  <si>
    <t>Spice Islands Thyme</t>
  </si>
  <si>
    <t>Spice Islands Tumeric</t>
  </si>
  <si>
    <t>Vans Gluten Free Blueberry Frozen Waffles</t>
  </si>
  <si>
    <t>Wholesome Organic Brown Sugar</t>
  </si>
  <si>
    <t>Blue Magic Headlight Restorer</t>
  </si>
  <si>
    <t>Elmer's All Purpose Glue Sticks</t>
  </si>
  <si>
    <t xml:space="preserve">Gong Scrub Brush </t>
  </si>
  <si>
    <t>Kraft Bubble Mailers 8 1/2 x 11 5 pk</t>
  </si>
  <si>
    <t>O'Keeffes Workiing Hands Hand Cream</t>
  </si>
  <si>
    <t>Orange Glo Wood Furniture Cleaner</t>
  </si>
  <si>
    <t>Turtle Wax Dash &amp; Glass Interior Detailer</t>
  </si>
  <si>
    <t>Weiman Stainless Steel  Wipes</t>
  </si>
  <si>
    <t>Weiman Stainless Steel Wipes</t>
  </si>
  <si>
    <t>2 Bigelow Classic Green Tea</t>
  </si>
  <si>
    <t>2 Bigelow Constant Comment</t>
  </si>
  <si>
    <t>2 Bigelow Oolong Tea</t>
  </si>
  <si>
    <t>2 packages Revlon emory boards</t>
  </si>
  <si>
    <t>Bragg Organic Apple Cider Vinegar</t>
  </si>
  <si>
    <t>Citrus Magic Solid Air Freshener</t>
  </si>
  <si>
    <t>Goo Gone Spray Bottle 12 oz</t>
  </si>
  <si>
    <t>Easy Off Heavy Duty Oven Cleaner, No Fume</t>
  </si>
  <si>
    <t>Pocket size emory file</t>
  </si>
  <si>
    <t>Weiman Granite and Stone Cleaner</t>
  </si>
  <si>
    <t>Bic Wite - Out Correctional Tape</t>
  </si>
  <si>
    <t>2 bags of Jet Puffed Marshmallows</t>
  </si>
  <si>
    <t>2 boxes of Powdered Sugar</t>
  </si>
  <si>
    <t>2 French's Classic Yellow Mustard</t>
  </si>
  <si>
    <t>2 Kroger Chili Powder</t>
  </si>
  <si>
    <t>6 boxes of Arm and Hammer Pure Baking Soda</t>
  </si>
  <si>
    <t>6 in 1 Hammer with screwdrivers</t>
  </si>
  <si>
    <t>PJ Tool &amp; Supply</t>
  </si>
  <si>
    <t>Aveeno anti itch cream</t>
  </si>
  <si>
    <t>Bob's Red Mill  Gluten Free Pancake Mix</t>
  </si>
  <si>
    <t>Bob's Red Mill Coconut Flour</t>
  </si>
  <si>
    <t>Bonne Maman Preserves/Jam</t>
  </si>
  <si>
    <t>Elf Face Brush</t>
  </si>
  <si>
    <t>Finish Jet Dry Rinse Aid</t>
  </si>
  <si>
    <t>Full Circle Dish Brush</t>
  </si>
  <si>
    <t>Hershey's Cocoa</t>
  </si>
  <si>
    <t>Honey Maid Graham Crackers</t>
  </si>
  <si>
    <t>Maille Whole Grain Mustard</t>
  </si>
  <si>
    <t>McCormick Celery Seed</t>
  </si>
  <si>
    <t>McCormick Gourmet Chives</t>
  </si>
  <si>
    <t>McCormick Ground Cinnamon</t>
  </si>
  <si>
    <t>McCormick Whole Caradom Pods</t>
  </si>
  <si>
    <t>Planters Dry Roasted Peanuts</t>
  </si>
  <si>
    <t>Pomona's Universal Pectin</t>
  </si>
  <si>
    <t>Private Selection Cardamum</t>
  </si>
  <si>
    <t>Saco Pantry Cultured Buttermilk Blend</t>
  </si>
  <si>
    <t xml:space="preserve">Good </t>
  </si>
  <si>
    <t>Simple Mills Almond Flour Sea Salt Crackers</t>
  </si>
  <si>
    <t>Simply Organic Ground Ginger</t>
  </si>
  <si>
    <t>Spice  Islands Himalayan Salt</t>
  </si>
  <si>
    <t>Spice Hunter India Fennel Seeds</t>
  </si>
  <si>
    <t>Spice Hunter Mint</t>
  </si>
  <si>
    <t>Spice Island Sriracha Spicy Seasoning</t>
  </si>
  <si>
    <t>Spice Islands Himalayan Salt</t>
  </si>
  <si>
    <t>3 M Safte Goggle $5.99</t>
  </si>
  <si>
    <t>3 M Saftey Goggle</t>
  </si>
  <si>
    <t>Armor All Cleaning Wipes</t>
  </si>
  <si>
    <t>Bob's Red Mill Old Fashioned Rolled Oats</t>
  </si>
  <si>
    <t>Elmer's Glue Gun refill sticks 24 ct</t>
  </si>
  <si>
    <t>Goo Be Gone</t>
  </si>
  <si>
    <t>Hardware Nail Assortment Kit</t>
  </si>
  <si>
    <t>Office Max Magic Scotch Tape</t>
  </si>
  <si>
    <t>Post It Inspirational Notes 3x3 shaped, 4 pack</t>
  </si>
  <si>
    <t>Stanley Retractable Utility Knife</t>
  </si>
  <si>
    <t>Vaseline 7.5 oz</t>
  </si>
  <si>
    <t>2 Goody Ace Comb Pocket Size</t>
  </si>
  <si>
    <t>3 Vaseline tiny size .25 oz</t>
  </si>
  <si>
    <t>Insect Repellent</t>
  </si>
  <si>
    <t>General Mills Oatmeal Crisp</t>
  </si>
  <si>
    <t>Office Depot Eraser Caps 72 Box</t>
  </si>
  <si>
    <t>Office Depot Single Hole Punch in my Teaching to go Bag</t>
  </si>
  <si>
    <t>12 pack Ticonderoga Pencils</t>
  </si>
  <si>
    <t>Arm &amp; Hammer Sensitive Skin Free and Clear Liquid Laundry Soap</t>
  </si>
  <si>
    <t>Pledge Beautify It Lemon Polish</t>
  </si>
  <si>
    <t>Weiman Stainless Steel Cleaner and Polish</t>
  </si>
  <si>
    <t>Clorox Disinfecting Wipes 75 count</t>
  </si>
  <si>
    <t>Walgreens Pumice Stone</t>
  </si>
  <si>
    <t>Office Depot Stainless Steel 12" Ruler</t>
  </si>
  <si>
    <t>McCormick peppercorn Grinder</t>
  </si>
  <si>
    <t>1 box Macks Ear Plugs</t>
  </si>
  <si>
    <t>2 Large Original Enriched Organic Rice Dream Milk</t>
  </si>
  <si>
    <t>4 Carmex</t>
  </si>
  <si>
    <t>4 pair Mr. Clean Bliss Rubber Gloves</t>
  </si>
  <si>
    <t>6 Bob's Red Mill Gluten Free Pie Crust Mix</t>
  </si>
  <si>
    <t>Alka Seltzer</t>
  </si>
  <si>
    <t>anit-bacterial wipes</t>
  </si>
  <si>
    <t>Antique sewing machine screwdriver</t>
  </si>
  <si>
    <t>Bob's Red Mill Egg Replacer</t>
  </si>
  <si>
    <t>Bob's Red Mill Sorghum Flour</t>
  </si>
  <si>
    <t>Calamin lotion</t>
  </si>
  <si>
    <t>Cascade Platinum Dishwasher Cleaner 3 pack</t>
  </si>
  <si>
    <t>Fleishmann's Yeast</t>
  </si>
  <si>
    <t>Kroger Dill Weed</t>
  </si>
  <si>
    <t>McCormick Cream of Tartar</t>
  </si>
  <si>
    <t>McCormick Organic Ground Coriander</t>
  </si>
  <si>
    <t>Nutella</t>
  </si>
  <si>
    <t>Original Premium Saltine Crackers</t>
  </si>
  <si>
    <t>Pepto Bismol</t>
  </si>
  <si>
    <t>Private Selection Cayenne Pepper</t>
  </si>
  <si>
    <t>Private Selection Chinese Five Spice Blend</t>
  </si>
  <si>
    <t>Private Selection Garam Masala</t>
  </si>
  <si>
    <t>Private Selection Ground Paprika</t>
  </si>
  <si>
    <t>Seventh Generation Fabric Softner Sheets 80</t>
  </si>
  <si>
    <t>Shout Color Catcher 24 Sheets</t>
  </si>
  <si>
    <t>Simply Organic Minced Onion</t>
  </si>
  <si>
    <t>Teddy Grahams</t>
  </si>
  <si>
    <t>Tums</t>
  </si>
  <si>
    <t>witch hazel</t>
  </si>
  <si>
    <t>Yum Earth Organic Pops</t>
  </si>
  <si>
    <t xml:space="preserve">15 gram Bottle of Gorilla Super Glue Gel </t>
  </si>
  <si>
    <t>Bic Wite-Out Liquid 2 pack</t>
  </si>
  <si>
    <t>Celestial Seasonings Peach Sleepytime</t>
  </si>
  <si>
    <t>Office Depot 4 squares per Inch Graph Paper</t>
  </si>
  <si>
    <t xml:space="preserve">Office Depot Highlighters </t>
  </si>
  <si>
    <t>Traditional Medicinals Organic Nighty Night Tea</t>
  </si>
  <si>
    <t>Traditional Medicinals Organic Roasted Dandelion Root Tea</t>
  </si>
  <si>
    <t>Westcott Kids Microban 5" sissors</t>
  </si>
  <si>
    <t>True Genius Ying Yang Puzzle</t>
  </si>
  <si>
    <t>Box of 64 Crayons</t>
  </si>
  <si>
    <t>Cosmetic Sponges 14 count</t>
  </si>
  <si>
    <t>Project Partners Saftey Scrapper</t>
  </si>
  <si>
    <t>Sun- Maid Golden Raisins</t>
  </si>
  <si>
    <t>Murphy Wood Soap</t>
  </si>
  <si>
    <t>2 bottles of Pine Sol Multi Surface Cleaner</t>
  </si>
  <si>
    <t>Plastic match box waterproof</t>
  </si>
  <si>
    <t>Organic Stevia Sweetner</t>
  </si>
  <si>
    <t>Yogi Deep Breathe Deep Tea</t>
  </si>
  <si>
    <t>Mr. Clean Pet Cleaner</t>
  </si>
  <si>
    <t>1 Zout stain remover</t>
  </si>
  <si>
    <t>2 boxes Morton Ice Cream Sea Salt</t>
  </si>
  <si>
    <t>2 Vlasic Kosher Dill Spears</t>
  </si>
  <si>
    <t>Ak Mak Sesame Cracker</t>
  </si>
  <si>
    <t>Bakers unsweetened Chocolate</t>
  </si>
  <si>
    <t>Bandaid tough cloth medical tape</t>
  </si>
  <si>
    <t xml:space="preserve">Best Choice Unsweetened Coconut Flakes </t>
  </si>
  <si>
    <t>Bob's Red Mill Tapioca Flour</t>
  </si>
  <si>
    <t>Cabona Stain remover</t>
  </si>
  <si>
    <t>DA Mediterranean Sea Salt Mill</t>
  </si>
  <si>
    <t>Every Day Living Lint Roller</t>
  </si>
  <si>
    <t>Kroger Allspice</t>
  </si>
  <si>
    <t>Kroger Alum</t>
  </si>
  <si>
    <t>Morton Iodized Sea Salt</t>
  </si>
  <si>
    <t>Pacific Food Hazelnut Chocolate Milk</t>
  </si>
  <si>
    <t>Private Selection Basil Leaves</t>
  </si>
  <si>
    <t>Purell hand sanitizer</t>
  </si>
  <si>
    <t>Seventh Generation Dish washing Liquid</t>
  </si>
  <si>
    <t xml:space="preserve">Simple Truth Organic Lemon Extract </t>
  </si>
  <si>
    <t>Simply Organic Dried Parsley</t>
  </si>
  <si>
    <t>Triscuit</t>
  </si>
  <si>
    <t>Vlasic Bread &amp; Butter Chip Pickles</t>
  </si>
  <si>
    <t>Vlasic Kosher Dill Spears</t>
  </si>
  <si>
    <t>Clorox Bleach</t>
  </si>
  <si>
    <t>Kelloggs Raisin Bran</t>
  </si>
  <si>
    <t>Raisins</t>
  </si>
  <si>
    <t>2 Lava Bar Soap @ $1.99 each</t>
  </si>
  <si>
    <t>2 packages Office Depot Wide Filler Paper 150 Sheets</t>
  </si>
  <si>
    <t>Cholula Hot Sauce Original</t>
  </si>
  <si>
    <t>Cream of Rice</t>
  </si>
  <si>
    <t>Stash Chocolate Mint Tea</t>
  </si>
  <si>
    <t>Stash Meyer Lemon Tea</t>
  </si>
  <si>
    <t>Stash Peppermint Tea</t>
  </si>
  <si>
    <t>General Mills Rice Chex</t>
  </si>
  <si>
    <t>Office Depot 6" Protractor</t>
  </si>
  <si>
    <t>Bar Keepers Friend Cleanser</t>
  </si>
  <si>
    <t>Burt's Bees Beeswax Lip Balm</t>
  </si>
  <si>
    <t xml:space="preserve">Papermate Pink Pearl Erasers </t>
  </si>
  <si>
    <t>Bigelow Classic Green Tea</t>
  </si>
  <si>
    <t>Bigelow Constant Comment</t>
  </si>
  <si>
    <t>Bigelow English Breakfast Tea</t>
  </si>
  <si>
    <t>Bigelow Mint Medley</t>
  </si>
  <si>
    <t>Bigelow Oolong Tea</t>
  </si>
  <si>
    <t>Revlon emory boards</t>
  </si>
  <si>
    <t>Sidewalk Chalk Bucket</t>
  </si>
  <si>
    <t>Elmers Rubber Cement</t>
  </si>
  <si>
    <t>3 Daiya Dairy Freee Frozen Cheesecake</t>
  </si>
  <si>
    <t>3 packages of Enoz Fly Swatters 2 packs</t>
  </si>
  <si>
    <t>Argo Corn Starch</t>
  </si>
  <si>
    <t>Clabber Girl Double Acting Baking Powder</t>
  </si>
  <si>
    <t>French's Classic Mustard</t>
  </si>
  <si>
    <t>Jet Puffed Marshmallows</t>
  </si>
  <si>
    <t>Kroger Chili Powder</t>
  </si>
  <si>
    <t>Kroger Whole Black Peppercorns</t>
  </si>
  <si>
    <t>Mrs. Stewarts liquid Bluing</t>
  </si>
  <si>
    <t>Powdered Sugar</t>
  </si>
  <si>
    <t>Ricola Cough Drops</t>
  </si>
  <si>
    <t>Scotch Brite Heavy Duty Scouring Pads 3 pack</t>
  </si>
  <si>
    <t>Tabasco</t>
  </si>
  <si>
    <t>Twizzlers</t>
  </si>
  <si>
    <t>Vlasic Dill Relish</t>
  </si>
  <si>
    <t>Bubble Wrap 9.3 Square Feet</t>
  </si>
  <si>
    <t>Cleaning Vinegar</t>
  </si>
  <si>
    <t>Teardrop Blending sponges 3 count</t>
  </si>
  <si>
    <t>Amore Tomato Paste Tube</t>
  </si>
  <si>
    <t>Pine Sol Multi Surface Cleaner</t>
  </si>
  <si>
    <t>2 packages frozen chopped spinash</t>
  </si>
  <si>
    <t>hydrogen peroxide</t>
  </si>
  <si>
    <t>like New</t>
  </si>
  <si>
    <t>Kroger Food Colors</t>
  </si>
  <si>
    <t>Kroger Ground Mustard</t>
  </si>
  <si>
    <t>Kroger Onion Powder</t>
  </si>
  <si>
    <t>Ludens Cherry Cough Drops</t>
  </si>
  <si>
    <t>Fels-Naptha Purex Bar Soap</t>
  </si>
  <si>
    <t>Office Depot Wide Filler Paper 150 sheets</t>
  </si>
  <si>
    <t>Puffs Plus Lotion 4 pack to go packs</t>
  </si>
  <si>
    <t>Arm and Hammer Pure Baking Soda</t>
  </si>
  <si>
    <t>Celestial Seasonings Lemon Zinger</t>
  </si>
  <si>
    <t>Antique wood radio from Grandpa</t>
  </si>
  <si>
    <t>Antique silver plated shaving set from Grandpa</t>
  </si>
  <si>
    <t>Grandpa</t>
  </si>
  <si>
    <t>3 antique railroad lamps, 6 blue telephone wire insulators, xxxx sign</t>
  </si>
  <si>
    <t>Dorfman Pacific - All Season Crushable Hat</t>
  </si>
  <si>
    <t>red with wide brim, worn to wedding this summer</t>
  </si>
  <si>
    <t>2 books about high altitude gardening-got for Mother's Day</t>
  </si>
  <si>
    <t>canvas seed organizer/storage bag- got for Mother's Day</t>
  </si>
  <si>
    <t xml:space="preserve">Sunday Afternoons Charter Hat </t>
  </si>
  <si>
    <t>Junie B Manes, Series, Hardbacks</t>
  </si>
  <si>
    <t>Man-suit black, Madison Fit Tic 1818 Suit</t>
  </si>
  <si>
    <t>2Pc Mattel UNO Card Game for Man's family reunion</t>
  </si>
  <si>
    <t>Backpack-Man</t>
  </si>
  <si>
    <t>Bike-Man</t>
  </si>
  <si>
    <t>Boots - Man</t>
  </si>
  <si>
    <t>Clothes - Man</t>
  </si>
  <si>
    <t>Gloves - Man</t>
  </si>
  <si>
    <t>Life Vest - Man</t>
  </si>
  <si>
    <t>Poles - Man</t>
  </si>
  <si>
    <t>Skis - Man</t>
  </si>
  <si>
    <t>Marmot CWM -40 sleeping bag - Man</t>
  </si>
  <si>
    <t>Man</t>
  </si>
  <si>
    <t>Man Patigonia Gortex</t>
  </si>
  <si>
    <t>Closet-Man</t>
  </si>
  <si>
    <t>Hand Made Rolling Pin, house warming gift from Kate and Man</t>
  </si>
  <si>
    <t>iPad - Man</t>
  </si>
  <si>
    <t>Man's glasses</t>
  </si>
  <si>
    <t>Extra Long Afghan Bronco Colors, I made for Man</t>
  </si>
  <si>
    <t>Computer - Man</t>
  </si>
  <si>
    <t>Man Prescription meds, CPAP parts, over the counter toiletries</t>
  </si>
  <si>
    <t>Man-Dress shoes</t>
  </si>
  <si>
    <t>Man-Misc</t>
  </si>
  <si>
    <t>Man-Pants</t>
  </si>
  <si>
    <t>Man-Shirts</t>
  </si>
  <si>
    <t>Man-Suits</t>
  </si>
  <si>
    <t>Orthotics Man (2 pair)</t>
  </si>
  <si>
    <t>Grey Poupon DiMan Mustard</t>
  </si>
  <si>
    <t>Backpacks-Woman</t>
  </si>
  <si>
    <t>Bike-Woman</t>
  </si>
  <si>
    <t>Boots - Woman</t>
  </si>
  <si>
    <t>Clothes - Woman</t>
  </si>
  <si>
    <t>Life Vest - Woman</t>
  </si>
  <si>
    <t>Poles &amp; Gloves - Woman</t>
  </si>
  <si>
    <t>Skis - Woman</t>
  </si>
  <si>
    <t>Marmot CWM -20 sleeping bag - Woman</t>
  </si>
  <si>
    <t>Woman</t>
  </si>
  <si>
    <t>Closet-Woman</t>
  </si>
  <si>
    <t>Vintage Chinese Famille Rose CWomanonne Porcelain Teapot with wicker handles</t>
  </si>
  <si>
    <t>iPad - Woman</t>
  </si>
  <si>
    <t>Woman prescription meds, over the counter vitamins, toiletries</t>
  </si>
  <si>
    <t>Woman-Dress</t>
  </si>
  <si>
    <t>Woman-Misc</t>
  </si>
  <si>
    <t>Woman-Other</t>
  </si>
  <si>
    <t>Woman-Pants</t>
  </si>
  <si>
    <t>Woman-Shoes</t>
  </si>
  <si>
    <t>Woman-skirts</t>
  </si>
  <si>
    <t>Woman-Sweaters</t>
  </si>
  <si>
    <t>Orthotics: Woman (3 pair)</t>
  </si>
  <si>
    <t>Pearl iZumi bike shorts - Man &amp; Woman 2 pair</t>
  </si>
  <si>
    <t>Christy, The Thorne Birds,The Blue Thread, The Gentleman From Moscow, hardbacks</t>
  </si>
  <si>
    <t>Notes:</t>
  </si>
  <si>
    <t>Items marked "antique" and "collectibles" should not be depreciated by insurance carrier</t>
  </si>
  <si>
    <t>This is all going to get depreciated based on "age" and "condition" to reach Actual Cost Value (ACV)</t>
  </si>
  <si>
    <t xml:space="preserve">This list took us 10 months to complete, but we received our full policy limits. </t>
  </si>
  <si>
    <t>Replacement Cost Value</t>
  </si>
  <si>
    <t>If possible, get your Total Replacement Cost Value (RCV) about 30-50% above your policy Coverage C - Personal Property limits to try and eliminate need to track receipts and get more funds upfront as ACV payment.</t>
  </si>
  <si>
    <t>S300 Skid steer loader, performance and comfort packages</t>
  </si>
  <si>
    <t xml:space="preserve">EXAMPLE ONLY. DO NOT COPY this list as is. DO NOT LIE on your list. </t>
  </si>
  <si>
    <t xml:space="preserve">If you are caught by the insurance company with false information on your list your entire claim could be at risk and you could be liable for the entire amount of your claim to pay back to insurer plus potential other legal ramifications. </t>
  </si>
  <si>
    <t>This is the highest paying job you will ever have. Invest the time to receive the benefits you are owed.</t>
  </si>
  <si>
    <t>Replacement Cost</t>
  </si>
  <si>
    <t xml:space="preserve">Age is from the day you acquired the item. New or used or given to you, it's the date you acquired it. </t>
  </si>
  <si>
    <t xml:space="preserve">It's very hard to do this, but it's money that is owed to you. Grind it out and take your time. You can do it. Don't settle for less than you are owed because it is too hard. That is what the Insurance company wants you to do. </t>
  </si>
  <si>
    <t>Take your time. Do one room or one wall or one drawer at a time per day. Ask for help from friends and family.</t>
  </si>
  <si>
    <t xml:space="preserve"> </t>
  </si>
  <si>
    <t>Additional items submitted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</si>
</sst>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12"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sz val="8"/>
      <name val="Calibri"/>
      <family val="2"/>
      <scheme val="minor"/>
    </font>
    <font>
      <sz val="11"/>
      <color rgb="FF9C0006"/>
      <name val="Calibri"/>
      <family val="2"/>
      <scheme val="minor"/>
    </font>
    <font>
      <b/>
      <sz val="11"/>
      <color theme="0"/>
      <name val="Calibri"/>
      <family val="2"/>
      <scheme val="minor"/>
    </font>
    <font>
      <sz val="11"/>
      <name val="Calibri"/>
      <family val="2"/>
      <scheme val="minor"/>
    </font>
    <font>
      <sz val="11"/>
      <color indexed="8"/>
      <name val="Calibri"/>
      <family val="2"/>
      <scheme val="minor"/>
    </font>
    <font>
      <u/>
      <sz val="11"/>
      <color theme="1"/>
      <name val="Calibri"/>
      <family val="2"/>
      <scheme val="minor"/>
    </font>
    <font>
      <b/>
      <sz val="12"/>
      <color rgb="FF9C0006"/>
      <name val="Calibri"/>
      <family val="2"/>
      <scheme val="minor"/>
    </font>
    <font>
      <b/>
      <sz val="11"/>
      <color rgb="FFFF0000"/>
      <name val="Calibri"/>
      <family val="2"/>
      <scheme val="minor"/>
    </font>
  </fonts>
  <fills count="5">
    <fill>
      <patternFill patternType="none"/>
    </fill>
    <fill>
      <patternFill patternType="gray125"/>
    </fill>
    <fill>
      <patternFill patternType="solid">
        <fgColor rgb="FFFFC7CE"/>
      </patternFill>
    </fill>
    <fill>
      <patternFill patternType="solid">
        <fgColor theme="4" tint="0.79998168889431442"/>
        <bgColor theme="4" tint="0.79998168889431442"/>
      </patternFill>
    </fill>
    <fill>
      <patternFill patternType="solid">
        <fgColor theme="4"/>
        <bgColor theme="4"/>
      </patternFill>
    </fill>
  </fills>
  <borders count="4">
    <border>
      <left/>
      <right/>
      <top/>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right style="thin">
        <color theme="4" tint="0.39997558519241921"/>
      </right>
      <top style="thin">
        <color theme="4" tint="0.39997558519241921"/>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5" fillId="2" borderId="0" applyNumberFormat="0" applyBorder="0" applyAlignment="0" applyProtection="0"/>
  </cellStyleXfs>
  <cellXfs count="42">
    <xf numFmtId="0" fontId="0" fillId="0" borderId="0" xfId="0"/>
    <xf numFmtId="164" fontId="0" fillId="0" borderId="0" xfId="1" applyNumberFormat="1" applyFont="1"/>
    <xf numFmtId="0" fontId="3" fillId="0" borderId="0" xfId="0" applyFont="1"/>
    <xf numFmtId="0" fontId="0" fillId="0" borderId="0" xfId="0" applyAlignment="1">
      <alignment horizontal="center" vertical="center"/>
    </xf>
    <xf numFmtId="164" fontId="0" fillId="0" borderId="0" xfId="1" applyNumberFormat="1" applyFont="1" applyAlignment="1">
      <alignment horizontal="center" vertical="center"/>
    </xf>
    <xf numFmtId="164" fontId="0" fillId="0" borderId="0" xfId="0" applyNumberFormat="1" applyFont="1"/>
    <xf numFmtId="0" fontId="0" fillId="0" borderId="0" xfId="0" applyFill="1"/>
    <xf numFmtId="0" fontId="3" fillId="0" borderId="0" xfId="0" applyFont="1" applyFill="1"/>
    <xf numFmtId="0" fontId="0" fillId="0" borderId="0" xfId="0" applyAlignment="1">
      <alignment horizontal="right"/>
    </xf>
    <xf numFmtId="164" fontId="0" fillId="0" borderId="0" xfId="1" applyNumberFormat="1" applyFont="1" applyFill="1"/>
    <xf numFmtId="0" fontId="0" fillId="0" borderId="0" xfId="0" applyAlignment="1">
      <alignment horizontal="center"/>
    </xf>
    <xf numFmtId="1" fontId="0" fillId="0" borderId="0" xfId="0" applyNumberFormat="1" applyAlignment="1">
      <alignment horizontal="center"/>
    </xf>
    <xf numFmtId="164" fontId="0" fillId="0" borderId="0" xfId="1" applyNumberFormat="1" applyFont="1" applyAlignment="1">
      <alignment horizontal="center"/>
    </xf>
    <xf numFmtId="49" fontId="0" fillId="0" borderId="0" xfId="0" applyNumberFormat="1" applyAlignment="1">
      <alignment horizontal="center" vertical="center"/>
    </xf>
    <xf numFmtId="164" fontId="0" fillId="0" borderId="0" xfId="0" applyNumberFormat="1" applyFont="1" applyAlignment="1">
      <alignment horizontal="center"/>
    </xf>
    <xf numFmtId="1" fontId="0" fillId="0" borderId="0" xfId="1" applyNumberFormat="1" applyFont="1" applyFill="1" applyAlignment="1">
      <alignment horizontal="center"/>
    </xf>
    <xf numFmtId="0" fontId="2" fillId="0" borderId="0" xfId="2" applyFill="1"/>
    <xf numFmtId="165" fontId="0" fillId="0" borderId="0" xfId="0" applyNumberFormat="1" applyFill="1"/>
    <xf numFmtId="164" fontId="0" fillId="0" borderId="0" xfId="1" applyNumberFormat="1" applyFont="1" applyFill="1" applyAlignment="1">
      <alignment horizontal="center"/>
    </xf>
    <xf numFmtId="0" fontId="6" fillId="4" borderId="2" xfId="0" applyFont="1" applyFill="1" applyBorder="1" applyAlignment="1">
      <alignment horizontal="center" vertical="center"/>
    </xf>
    <xf numFmtId="164" fontId="6" fillId="4" borderId="2" xfId="1" applyNumberFormat="1" applyFont="1" applyFill="1" applyBorder="1" applyAlignment="1">
      <alignment horizontal="center" vertical="center"/>
    </xf>
    <xf numFmtId="44" fontId="0" fillId="0" borderId="0" xfId="1" applyFont="1"/>
    <xf numFmtId="0" fontId="2" fillId="0" borderId="0" xfId="2"/>
    <xf numFmtId="0" fontId="2" fillId="0" borderId="0" xfId="2" applyBorder="1"/>
    <xf numFmtId="0" fontId="7" fillId="0" borderId="0" xfId="2" applyFont="1"/>
    <xf numFmtId="0" fontId="8" fillId="0" borderId="0" xfId="0" applyFont="1"/>
    <xf numFmtId="44" fontId="0" fillId="0" borderId="0" xfId="1" applyFont="1" applyAlignment="1">
      <alignment wrapText="1"/>
    </xf>
    <xf numFmtId="1" fontId="7" fillId="0" borderId="0" xfId="0" applyNumberFormat="1" applyFont="1" applyAlignment="1">
      <alignment horizontal="center"/>
    </xf>
    <xf numFmtId="0" fontId="7" fillId="0" borderId="0" xfId="0" applyFont="1" applyAlignment="1">
      <alignment horizontal="center"/>
    </xf>
    <xf numFmtId="44" fontId="0" fillId="0" borderId="0" xfId="1" applyFont="1" applyBorder="1"/>
    <xf numFmtId="0" fontId="2" fillId="3" borderId="0" xfId="2" applyFill="1" applyBorder="1"/>
    <xf numFmtId="0" fontId="2" fillId="0" borderId="1" xfId="2" applyBorder="1"/>
    <xf numFmtId="0" fontId="2" fillId="0" borderId="3" xfId="2" applyBorder="1"/>
    <xf numFmtId="0" fontId="7" fillId="0" borderId="0" xfId="0" applyFont="1" applyAlignment="1">
      <alignment wrapText="1"/>
    </xf>
    <xf numFmtId="44" fontId="7" fillId="0" borderId="0" xfId="1" applyFont="1" applyFill="1"/>
    <xf numFmtId="44" fontId="2" fillId="0" borderId="0" xfId="2" applyNumberFormat="1" applyFill="1"/>
    <xf numFmtId="44" fontId="2" fillId="0" borderId="0" xfId="2" applyNumberFormat="1" applyFill="1" applyBorder="1"/>
    <xf numFmtId="0" fontId="9" fillId="0" borderId="0" xfId="0" applyFont="1"/>
    <xf numFmtId="0" fontId="6" fillId="4" borderId="2" xfId="0" applyFont="1" applyFill="1" applyBorder="1" applyAlignment="1">
      <alignment horizontal="left" vertical="center"/>
    </xf>
    <xf numFmtId="0" fontId="10" fillId="2" borderId="0" xfId="3" applyFont="1" applyAlignment="1">
      <alignment horizontal="center"/>
    </xf>
    <xf numFmtId="0" fontId="11" fillId="0" borderId="0" xfId="0" applyFont="1"/>
    <xf numFmtId="0" fontId="0" fillId="0" borderId="0" xfId="0" applyAlignment="1">
      <alignment horizontal="center" wrapText="1"/>
    </xf>
  </cellXfs>
  <cellStyles count="4">
    <cellStyle name="Bad" xfId="3" builtinId="27"/>
    <cellStyle name="Currency" xfId="1" builtinId="4"/>
    <cellStyle name="Hyperlink" xfId="2" builtinId="8"/>
    <cellStyle name="Normal" xfId="0" builtinId="0"/>
  </cellStyles>
  <dxfs count="15">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164" formatCode="_(&quot;$&quot;* #,##0_);_(&quot;$&quot;* \(#,##0\);_(&quot;$&quot;* &quot;-&quot;??_);_(@_)"/>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64" formatCode="_(&quot;$&quot;* #,##0_);_(&quot;$&quot;* \(#,##0\);_(&quot;$&quot;* &quot;-&quot;??_);_(@_)"/>
    </dxf>
    <dxf>
      <font>
        <b val="0"/>
        <i val="0"/>
        <strike val="0"/>
        <condense val="0"/>
        <extend val="0"/>
        <outline val="0"/>
        <shadow val="0"/>
        <u val="none"/>
        <vertAlign val="baseline"/>
        <sz val="11"/>
        <color theme="1"/>
        <name val="Calibri"/>
        <family val="2"/>
        <scheme val="minor"/>
      </font>
      <numFmt numFmtId="164" formatCode="_(&quot;$&quot;* #,##0_);_(&quot;$&quot;* \(#,##0\);_(&quot;$&quot;* &quot;-&quot;??_);_(@_)"/>
      <fill>
        <patternFill patternType="none">
          <fgColor indexed="64"/>
          <bgColor auto="1"/>
        </patternFill>
      </fill>
    </dxf>
    <dxf>
      <alignment horizontal="right" vertical="bottom" textRotation="0" wrapText="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auto="1"/>
        <name val="Arial"/>
        <family val="2"/>
        <scheme val="none"/>
      </font>
    </dxf>
    <dxf>
      <font>
        <b val="0"/>
        <i val="0"/>
        <strike val="0"/>
        <condense val="0"/>
        <extend val="0"/>
        <outline val="0"/>
        <shadow val="0"/>
        <u val="none"/>
        <vertAlign val="baseline"/>
        <sz val="10"/>
        <color auto="1"/>
        <name val="Arial"/>
        <family val="2"/>
        <scheme val="none"/>
      </font>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Jon Pratt" id="{E1D45865-A7E7-4CDF-96C2-D94C03FD6E06}" userId="Jon Pratt"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1B2C91-C70E-48AC-9994-7B991CEFA5DD}" name="Table1" displayName="Table1" ref="A1:H2617" totalsRowCount="1" headerRowDxfId="14" dataDxfId="13">
  <autoFilter ref="A1:H2616" xr:uid="{906FB91B-1814-45B0-9F92-D6EC0CF66F4E}"/>
  <sortState xmlns:xlrd2="http://schemas.microsoft.com/office/spreadsheetml/2017/richdata2" ref="A2:H1315">
    <sortCondition ref="A2:A1315"/>
    <sortCondition ref="B2:B1315"/>
    <sortCondition ref="C2:C1315"/>
    <sortCondition ref="D2:D1315"/>
  </sortState>
  <tableColumns count="8">
    <tableColumn id="1" xr3:uid="{48765C1B-D868-493C-8DCA-F31FBC480EBC}" name="Room" dataDxfId="12"/>
    <tableColumn id="2" xr3:uid="{2000E7E0-4620-42EA-B8F4-45DEC311ADBE}" name="Item Type" dataDxfId="11"/>
    <tableColumn id="3" xr3:uid="{1A02F31A-221C-4420-A688-78B461E8C7ED}" name="Short Description" dataDxfId="10" totalsRowDxfId="9"/>
    <tableColumn id="4" xr3:uid="{7705821B-2D65-4F45-80DD-06AD9EBB70F1}" name="Long Description" totalsRowLabel="Replacement Cost Value" dataDxfId="8" totalsRowDxfId="7"/>
    <tableColumn id="5" xr3:uid="{28E1552F-16B4-43E4-ABFB-00D45952AFFE}" name="Replacement Cost" totalsRowFunction="sum" dataDxfId="6" totalsRowDxfId="5" dataCellStyle="Currency"/>
    <tableColumn id="13" xr3:uid="{7FC4AD29-CCD9-4A5F-B81A-856AB6FF7E9D}" name="Age (yrs)" dataDxfId="4" totalsRowDxfId="3" dataCellStyle="Currency"/>
    <tableColumn id="19" xr3:uid="{4DD50546-31A2-423C-B1CE-BAA6DF4671C4}" name="Condition" dataDxfId="2" totalsRowDxfId="1" dataCellStyle="Currency"/>
    <tableColumn id="6" xr3:uid="{66E4F7BA-DD54-479C-AD81-1562D77F3437}" name="Sour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316" dT="2021-02-23T14:04:57.80" personId="{E1D45865-A7E7-4CDF-96C2-D94C03FD6E06}" id="{2FAD1292-87DD-4368-952B-9851C89FBB20}">
    <text># only, house was 6 years old,</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www.wayfair.com/" TargetMode="External"/><Relationship Id="rId299" Type="http://schemas.openxmlformats.org/officeDocument/2006/relationships/hyperlink" Target="http://www.downriverequip.com/" TargetMode="External"/><Relationship Id="rId21" Type="http://schemas.openxmlformats.org/officeDocument/2006/relationships/hyperlink" Target="http://www.lowes.com/" TargetMode="External"/><Relationship Id="rId63" Type="http://schemas.openxmlformats.org/officeDocument/2006/relationships/hyperlink" Target="http://www.downriverequip.com/" TargetMode="External"/><Relationship Id="rId159" Type="http://schemas.openxmlformats.org/officeDocument/2006/relationships/hyperlink" Target="http://www.homedepot.com/" TargetMode="External"/><Relationship Id="rId324" Type="http://schemas.openxmlformats.org/officeDocument/2006/relationships/hyperlink" Target="http://www.amazon.com/" TargetMode="External"/><Relationship Id="rId170" Type="http://schemas.openxmlformats.org/officeDocument/2006/relationships/hyperlink" Target="http://www.etsy.com/" TargetMode="External"/><Relationship Id="rId226" Type="http://schemas.openxmlformats.org/officeDocument/2006/relationships/hyperlink" Target="http://www.lego.com/" TargetMode="External"/><Relationship Id="rId268" Type="http://schemas.openxmlformats.org/officeDocument/2006/relationships/hyperlink" Target="http://www.amazon.com/" TargetMode="External"/><Relationship Id="rId32" Type="http://schemas.openxmlformats.org/officeDocument/2006/relationships/hyperlink" Target="https://www.bigtimebattery.com/store/trojan-replacement-L16RE-2V-battery.html?msclkid=8aa510a0d30d10000efd4f3db893e0a0" TargetMode="External"/><Relationship Id="rId74" Type="http://schemas.openxmlformats.org/officeDocument/2006/relationships/hyperlink" Target="http://www.rei.com/" TargetMode="External"/><Relationship Id="rId128" Type="http://schemas.openxmlformats.org/officeDocument/2006/relationships/hyperlink" Target="http://www.rei.com/" TargetMode="External"/><Relationship Id="rId335" Type="http://schemas.openxmlformats.org/officeDocument/2006/relationships/hyperlink" Target="http://www.amazon.com/" TargetMode="External"/><Relationship Id="rId5" Type="http://schemas.openxmlformats.org/officeDocument/2006/relationships/hyperlink" Target="https://www.skidsteersolutions.com/skid-steer-box-grader-attachment-eterra/" TargetMode="External"/><Relationship Id="rId181" Type="http://schemas.openxmlformats.org/officeDocument/2006/relationships/hyperlink" Target="http://www.ebay.com/" TargetMode="External"/><Relationship Id="rId237" Type="http://schemas.openxmlformats.org/officeDocument/2006/relationships/hyperlink" Target="http://www.etsy.com/" TargetMode="External"/><Relationship Id="rId279" Type="http://schemas.openxmlformats.org/officeDocument/2006/relationships/hyperlink" Target="http://www.rei.com/" TargetMode="External"/><Relationship Id="rId43" Type="http://schemas.openxmlformats.org/officeDocument/2006/relationships/hyperlink" Target="http://www.patagonia.com/" TargetMode="External"/><Relationship Id="rId139" Type="http://schemas.openxmlformats.org/officeDocument/2006/relationships/hyperlink" Target="http://www.bestbuy.com/" TargetMode="External"/><Relationship Id="rId290" Type="http://schemas.openxmlformats.org/officeDocument/2006/relationships/hyperlink" Target="http://www.airsoftstation.com/" TargetMode="External"/><Relationship Id="rId304" Type="http://schemas.openxmlformats.org/officeDocument/2006/relationships/hyperlink" Target="http://www.amazon.com/" TargetMode="External"/><Relationship Id="rId346" Type="http://schemas.openxmlformats.org/officeDocument/2006/relationships/hyperlink" Target="http://www.opticsplanet.com/" TargetMode="External"/><Relationship Id="rId85" Type="http://schemas.openxmlformats.org/officeDocument/2006/relationships/hyperlink" Target="http://www.scheels.com/" TargetMode="External"/><Relationship Id="rId150" Type="http://schemas.openxmlformats.org/officeDocument/2006/relationships/hyperlink" Target="http://www.ebay.com/" TargetMode="External"/><Relationship Id="rId192" Type="http://schemas.openxmlformats.org/officeDocument/2006/relationships/hyperlink" Target="http://www.homedepot.com/" TargetMode="External"/><Relationship Id="rId206" Type="http://schemas.openxmlformats.org/officeDocument/2006/relationships/hyperlink" Target="https://rh.com/catalog/product/product.jsp?productId=prod17310064&amp;categoryId=cat10180124" TargetMode="External"/><Relationship Id="rId248" Type="http://schemas.openxmlformats.org/officeDocument/2006/relationships/hyperlink" Target="http://www.petco.com/" TargetMode="External"/><Relationship Id="rId12" Type="http://schemas.openxmlformats.org/officeDocument/2006/relationships/hyperlink" Target="http://www.madrivercanoe.com/" TargetMode="External"/><Relationship Id="rId108" Type="http://schemas.openxmlformats.org/officeDocument/2006/relationships/hyperlink" Target="http://www.northerntool.com/" TargetMode="External"/><Relationship Id="rId315" Type="http://schemas.openxmlformats.org/officeDocument/2006/relationships/hyperlink" Target="http://www.homedepot.com/" TargetMode="External"/><Relationship Id="rId357" Type="http://schemas.microsoft.com/office/2017/10/relationships/threadedComment" Target="../threadedComments/threadedComment1.xml"/><Relationship Id="rId54" Type="http://schemas.openxmlformats.org/officeDocument/2006/relationships/hyperlink" Target="http://www.specialized.com/" TargetMode="External"/><Relationship Id="rId96" Type="http://schemas.openxmlformats.org/officeDocument/2006/relationships/hyperlink" Target="http://www.amazon.com/" TargetMode="External"/><Relationship Id="rId161" Type="http://schemas.openxmlformats.org/officeDocument/2006/relationships/hyperlink" Target="http://www.woodcraft.com/" TargetMode="External"/><Relationship Id="rId217" Type="http://schemas.openxmlformats.org/officeDocument/2006/relationships/hyperlink" Target="https://www.recreation.gov/activitypass/ed5a5e18-64c9-11eb-b2a1-ce9547b3d27e" TargetMode="External"/><Relationship Id="rId259" Type="http://schemas.openxmlformats.org/officeDocument/2006/relationships/hyperlink" Target="https://softwarekeep.com/microsoft-office-2019-home-and-student.html" TargetMode="External"/><Relationship Id="rId23" Type="http://schemas.openxmlformats.org/officeDocument/2006/relationships/hyperlink" Target="http://www.build.com/" TargetMode="External"/><Relationship Id="rId119" Type="http://schemas.openxmlformats.org/officeDocument/2006/relationships/hyperlink" Target="http://www.homedepot.com/" TargetMode="External"/><Relationship Id="rId270" Type="http://schemas.openxmlformats.org/officeDocument/2006/relationships/hyperlink" Target="http://www.garmin.com/" TargetMode="External"/><Relationship Id="rId326" Type="http://schemas.openxmlformats.org/officeDocument/2006/relationships/hyperlink" Target="http://www.amazon.com/" TargetMode="External"/><Relationship Id="rId65" Type="http://schemas.openxmlformats.org/officeDocument/2006/relationships/hyperlink" Target="http://www.autoplicity.com/" TargetMode="External"/><Relationship Id="rId130" Type="http://schemas.openxmlformats.org/officeDocument/2006/relationships/hyperlink" Target="http://www.titleist.com/" TargetMode="External"/><Relationship Id="rId172" Type="http://schemas.openxmlformats.org/officeDocument/2006/relationships/hyperlink" Target="http://www.amazon.com/" TargetMode="External"/><Relationship Id="rId228" Type="http://schemas.openxmlformats.org/officeDocument/2006/relationships/hyperlink" Target="http://www.amazon.com/" TargetMode="External"/><Relationship Id="rId281" Type="http://schemas.openxmlformats.org/officeDocument/2006/relationships/hyperlink" Target="http://www.rei.com/" TargetMode="External"/><Relationship Id="rId337" Type="http://schemas.openxmlformats.org/officeDocument/2006/relationships/hyperlink" Target="http://www.homedepot.com/" TargetMode="External"/><Relationship Id="rId34" Type="http://schemas.openxmlformats.org/officeDocument/2006/relationships/hyperlink" Target="http://www.homedepot.com/" TargetMode="External"/><Relationship Id="rId76" Type="http://schemas.openxmlformats.org/officeDocument/2006/relationships/hyperlink" Target="http://www.roguefitness.com/" TargetMode="External"/><Relationship Id="rId141" Type="http://schemas.openxmlformats.org/officeDocument/2006/relationships/hyperlink" Target="http://www.bestbuy.com/" TargetMode="External"/><Relationship Id="rId7" Type="http://schemas.openxmlformats.org/officeDocument/2006/relationships/hyperlink" Target="https://www.northerntool.com/shop/tools/product_200833079_200833079" TargetMode="External"/><Relationship Id="rId183" Type="http://schemas.openxmlformats.org/officeDocument/2006/relationships/hyperlink" Target="http://www.patioliving.com/" TargetMode="External"/><Relationship Id="rId239" Type="http://schemas.openxmlformats.org/officeDocument/2006/relationships/hyperlink" Target="http://www.golfgalaxy.com/" TargetMode="External"/><Relationship Id="rId250" Type="http://schemas.openxmlformats.org/officeDocument/2006/relationships/hyperlink" Target="https://www.markandgraham.com/products/graham-leather-briefcase-bag/?pkey=cmens-work-bags&amp;isx=0.0.548" TargetMode="External"/><Relationship Id="rId292" Type="http://schemas.openxmlformats.org/officeDocument/2006/relationships/hyperlink" Target="http://www.airsoftstation.com/" TargetMode="External"/><Relationship Id="rId306" Type="http://schemas.openxmlformats.org/officeDocument/2006/relationships/hyperlink" Target="http://www.build.com/" TargetMode="External"/><Relationship Id="rId45" Type="http://schemas.openxmlformats.org/officeDocument/2006/relationships/hyperlink" Target="http://www.northface.com/" TargetMode="External"/><Relationship Id="rId87" Type="http://schemas.openxmlformats.org/officeDocument/2006/relationships/hyperlink" Target="http://www.the-house.com/" TargetMode="External"/><Relationship Id="rId110" Type="http://schemas.openxmlformats.org/officeDocument/2006/relationships/hyperlink" Target="http://www.acehardware.com/" TargetMode="External"/><Relationship Id="rId348" Type="http://schemas.openxmlformats.org/officeDocument/2006/relationships/hyperlink" Target="http://www.homedepot.com/" TargetMode="External"/><Relationship Id="rId152" Type="http://schemas.openxmlformats.org/officeDocument/2006/relationships/hyperlink" Target="http://www.wayfair.com/" TargetMode="External"/><Relationship Id="rId194" Type="http://schemas.openxmlformats.org/officeDocument/2006/relationships/hyperlink" Target="http://www.apple.com/" TargetMode="External"/><Relationship Id="rId208" Type="http://schemas.openxmlformats.org/officeDocument/2006/relationships/hyperlink" Target="https://logfurnitureplace.com/classic-original-aspen-log-bed-gc-oalb.html" TargetMode="External"/><Relationship Id="rId261" Type="http://schemas.openxmlformats.org/officeDocument/2006/relationships/hyperlink" Target="http://www.pinnaclesys.com/" TargetMode="External"/><Relationship Id="rId14" Type="http://schemas.openxmlformats.org/officeDocument/2006/relationships/hyperlink" Target="http://www.rockymountainstove.com/" TargetMode="External"/><Relationship Id="rId56" Type="http://schemas.openxmlformats.org/officeDocument/2006/relationships/hyperlink" Target="http://www.rei.com/" TargetMode="External"/><Relationship Id="rId317" Type="http://schemas.openxmlformats.org/officeDocument/2006/relationships/hyperlink" Target="http://www.overstock.com/" TargetMode="External"/><Relationship Id="rId98" Type="http://schemas.openxmlformats.org/officeDocument/2006/relationships/hyperlink" Target="http://www.amazon.com/" TargetMode="External"/><Relationship Id="rId121" Type="http://schemas.openxmlformats.org/officeDocument/2006/relationships/hyperlink" Target="http://www.bobcatparts.com/" TargetMode="External"/><Relationship Id="rId163" Type="http://schemas.openxmlformats.org/officeDocument/2006/relationships/hyperlink" Target="http://www.homedepot.com/" TargetMode="External"/><Relationship Id="rId219" Type="http://schemas.openxmlformats.org/officeDocument/2006/relationships/hyperlink" Target="http://www.ebay.com/" TargetMode="External"/><Relationship Id="rId230" Type="http://schemas.openxmlformats.org/officeDocument/2006/relationships/hyperlink" Target="http://www.amazon.com/" TargetMode="External"/><Relationship Id="rId251" Type="http://schemas.openxmlformats.org/officeDocument/2006/relationships/hyperlink" Target="https://www.markandgraham.com/products/monogrammed-mercer-overnighter/?pkey=covernight%20bag" TargetMode="External"/><Relationship Id="rId25" Type="http://schemas.openxmlformats.org/officeDocument/2006/relationships/hyperlink" Target="http://www.hp.com/" TargetMode="External"/><Relationship Id="rId46" Type="http://schemas.openxmlformats.org/officeDocument/2006/relationships/hyperlink" Target="http://www.rei.com/" TargetMode="External"/><Relationship Id="rId67" Type="http://schemas.openxmlformats.org/officeDocument/2006/relationships/hyperlink" Target="http://www.sealskincovers.com/" TargetMode="External"/><Relationship Id="rId272" Type="http://schemas.openxmlformats.org/officeDocument/2006/relationships/hyperlink" Target="http://www.sportsmansguide.com/" TargetMode="External"/><Relationship Id="rId293" Type="http://schemas.openxmlformats.org/officeDocument/2006/relationships/hyperlink" Target="http://www.airsoftstation.com/" TargetMode="External"/><Relationship Id="rId307" Type="http://schemas.openxmlformats.org/officeDocument/2006/relationships/hyperlink" Target="http://www.build.com/" TargetMode="External"/><Relationship Id="rId328" Type="http://schemas.openxmlformats.org/officeDocument/2006/relationships/hyperlink" Target="http://www.amazon.com/" TargetMode="External"/><Relationship Id="rId349" Type="http://schemas.openxmlformats.org/officeDocument/2006/relationships/hyperlink" Target="http://www.amazon.com/" TargetMode="External"/><Relationship Id="rId88" Type="http://schemas.openxmlformats.org/officeDocument/2006/relationships/hyperlink" Target="http://www.granger.com/" TargetMode="External"/><Relationship Id="rId111" Type="http://schemas.openxmlformats.org/officeDocument/2006/relationships/hyperlink" Target="http://www.opticsplanet.com/" TargetMode="External"/><Relationship Id="rId132" Type="http://schemas.openxmlformats.org/officeDocument/2006/relationships/hyperlink" Target="http://www.rei.com/" TargetMode="External"/><Relationship Id="rId153" Type="http://schemas.openxmlformats.org/officeDocument/2006/relationships/hyperlink" Target="http://www.wayfair.com/" TargetMode="External"/><Relationship Id="rId174" Type="http://schemas.openxmlformats.org/officeDocument/2006/relationships/hyperlink" Target="http://www.woodcraft.com/" TargetMode="External"/><Relationship Id="rId195" Type="http://schemas.openxmlformats.org/officeDocument/2006/relationships/hyperlink" Target="http://www.amishshowroom.com/" TargetMode="External"/><Relationship Id="rId209" Type="http://schemas.openxmlformats.org/officeDocument/2006/relationships/hyperlink" Target="http://www.etsy.com/" TargetMode="External"/><Relationship Id="rId220" Type="http://schemas.openxmlformats.org/officeDocument/2006/relationships/hyperlink" Target="http://www.ebay.com/" TargetMode="External"/><Relationship Id="rId241" Type="http://schemas.openxmlformats.org/officeDocument/2006/relationships/hyperlink" Target="http://www.theshadestore.com/" TargetMode="External"/><Relationship Id="rId15" Type="http://schemas.openxmlformats.org/officeDocument/2006/relationships/hyperlink" Target="http://www.build.com/" TargetMode="External"/><Relationship Id="rId36" Type="http://schemas.openxmlformats.org/officeDocument/2006/relationships/hyperlink" Target="http://www.golfgalaxy.com/" TargetMode="External"/><Relationship Id="rId57" Type="http://schemas.openxmlformats.org/officeDocument/2006/relationships/hyperlink" Target="http://www.rei.com/" TargetMode="External"/><Relationship Id="rId262" Type="http://schemas.openxmlformats.org/officeDocument/2006/relationships/hyperlink" Target="http://www.amazon.com/" TargetMode="External"/><Relationship Id="rId283" Type="http://schemas.openxmlformats.org/officeDocument/2006/relationships/hyperlink" Target="http://www.cabelas.com/" TargetMode="External"/><Relationship Id="rId318" Type="http://schemas.openxmlformats.org/officeDocument/2006/relationships/hyperlink" Target="https://www.ebay.com/itm/184653349706?chn=ps&amp;norover=1&amp;mkevt=1&amp;mkrid=711-213727-13078-0&amp;mkcid=2&amp;itemid=184653349706&amp;targetid=4581183927179148&amp;device=c&amp;mktype=&amp;googleloc=&amp;poi=&amp;campaignid=418233787&amp;mkgroupid=1241348861725295&amp;rlsatarget=pla-4581183927179148&amp;abcId=9300542&amp;merchantid=51291&amp;msclkid=973b9e3a6bca17392df4ff3704c1db55" TargetMode="External"/><Relationship Id="rId339" Type="http://schemas.openxmlformats.org/officeDocument/2006/relationships/hyperlink" Target="http://www.legacycwd.com/" TargetMode="External"/><Relationship Id="rId78" Type="http://schemas.openxmlformats.org/officeDocument/2006/relationships/hyperlink" Target="http://www.kohls.com/" TargetMode="External"/><Relationship Id="rId99" Type="http://schemas.openxmlformats.org/officeDocument/2006/relationships/hyperlink" Target="http://www.baileysonline.com/" TargetMode="External"/><Relationship Id="rId101" Type="http://schemas.openxmlformats.org/officeDocument/2006/relationships/hyperlink" Target="http://www.acehardware.com/" TargetMode="External"/><Relationship Id="rId122" Type="http://schemas.openxmlformats.org/officeDocument/2006/relationships/hyperlink" Target="http://www.bobcatparts.com/" TargetMode="External"/><Relationship Id="rId143" Type="http://schemas.openxmlformats.org/officeDocument/2006/relationships/hyperlink" Target="http://www.ui.com/" TargetMode="External"/><Relationship Id="rId164" Type="http://schemas.openxmlformats.org/officeDocument/2006/relationships/hyperlink" Target="http://www.homedepot.com/" TargetMode="External"/><Relationship Id="rId185" Type="http://schemas.openxmlformats.org/officeDocument/2006/relationships/hyperlink" Target="http://www.rei.com/" TargetMode="External"/><Relationship Id="rId350" Type="http://schemas.openxmlformats.org/officeDocument/2006/relationships/hyperlink" Target="http://www.dutchcrafters.com/" TargetMode="External"/><Relationship Id="rId9" Type="http://schemas.openxmlformats.org/officeDocument/2006/relationships/hyperlink" Target="http://www.homedepot.com/" TargetMode="External"/><Relationship Id="rId210" Type="http://schemas.openxmlformats.org/officeDocument/2006/relationships/hyperlink" Target="http://www.etsy.com/" TargetMode="External"/><Relationship Id="rId26" Type="http://schemas.openxmlformats.org/officeDocument/2006/relationships/hyperlink" Target="http://www.brultech.com/" TargetMode="External"/><Relationship Id="rId231" Type="http://schemas.openxmlformats.org/officeDocument/2006/relationships/hyperlink" Target="http://www.amazon.com/" TargetMode="External"/><Relationship Id="rId252" Type="http://schemas.openxmlformats.org/officeDocument/2006/relationships/hyperlink" Target="https://www.cdw.com/product/Targus-Checkpoint-Friendly-16in-Notebook-Backpack/1376906?cm_cat=BingShopping&amp;cm_ite=1376906&amp;cm_pla=NA-NA-TAR_LC&amp;cm_ven=acquirgy&amp;ef_id=c1d8929a301215b6421bf393abebae67:G:s&amp;s_kwcid=AL!4223!10!73804976567662!4577404349716963" TargetMode="External"/><Relationship Id="rId273" Type="http://schemas.openxmlformats.org/officeDocument/2006/relationships/hyperlink" Target="http://www.sportsmansguide.com/" TargetMode="External"/><Relationship Id="rId294" Type="http://schemas.openxmlformats.org/officeDocument/2006/relationships/hyperlink" Target="http://www.airsoftstation.com/" TargetMode="External"/><Relationship Id="rId308" Type="http://schemas.openxmlformats.org/officeDocument/2006/relationships/hyperlink" Target="http://www.build.com/" TargetMode="External"/><Relationship Id="rId329" Type="http://schemas.openxmlformats.org/officeDocument/2006/relationships/hyperlink" Target="http://www.northerntool.com/" TargetMode="External"/><Relationship Id="rId47" Type="http://schemas.openxmlformats.org/officeDocument/2006/relationships/hyperlink" Target="http://www.basspro.com/" TargetMode="External"/><Relationship Id="rId68" Type="http://schemas.openxmlformats.org/officeDocument/2006/relationships/hyperlink" Target="http://www.golfgalaxy.com/" TargetMode="External"/><Relationship Id="rId89" Type="http://schemas.openxmlformats.org/officeDocument/2006/relationships/hyperlink" Target="http://www.granger.com/" TargetMode="External"/><Relationship Id="rId112" Type="http://schemas.openxmlformats.org/officeDocument/2006/relationships/hyperlink" Target="http://www.murdochs.com/" TargetMode="External"/><Relationship Id="rId133" Type="http://schemas.openxmlformats.org/officeDocument/2006/relationships/hyperlink" Target="http://www.amazon.com/" TargetMode="External"/><Relationship Id="rId154" Type="http://schemas.openxmlformats.org/officeDocument/2006/relationships/hyperlink" Target="http://www.woodleys.com/" TargetMode="External"/><Relationship Id="rId175" Type="http://schemas.openxmlformats.org/officeDocument/2006/relationships/hyperlink" Target="http://www.homedepot.com/" TargetMode="External"/><Relationship Id="rId340" Type="http://schemas.openxmlformats.org/officeDocument/2006/relationships/hyperlink" Target="http://www.amazon.com/" TargetMode="External"/><Relationship Id="rId196" Type="http://schemas.openxmlformats.org/officeDocument/2006/relationships/hyperlink" Target="http://www.la-z-boy.com/" TargetMode="External"/><Relationship Id="rId200" Type="http://schemas.openxmlformats.org/officeDocument/2006/relationships/hyperlink" Target="http://www.build.com/" TargetMode="External"/><Relationship Id="rId16" Type="http://schemas.openxmlformats.org/officeDocument/2006/relationships/hyperlink" Target="http://www.amishshowroom.com/" TargetMode="External"/><Relationship Id="rId221" Type="http://schemas.openxmlformats.org/officeDocument/2006/relationships/hyperlink" Target="https://www.ebay.com/itm/223340681090?chn=ps&amp;norover=1&amp;mkevt=1&amp;mkrid=711-213727-13078-0&amp;mkcid=2&amp;itemid=223340681090&amp;targetid=4581183927179148&amp;device=c&amp;mktype=&amp;googleloc=&amp;poi=&amp;campaignid=418233787&amp;mkgroupid=1241348861725295&amp;rlsatarget=pla-4581183927179148&amp;abcId=9300542&amp;merchantid=51291&amp;msclkid=68ebf2beff99188dc6779258cc242075" TargetMode="External"/><Relationship Id="rId242" Type="http://schemas.openxmlformats.org/officeDocument/2006/relationships/hyperlink" Target="http://www.etsy.com/" TargetMode="External"/><Relationship Id="rId263" Type="http://schemas.openxmlformats.org/officeDocument/2006/relationships/hyperlink" Target="http://www.amazon.com/" TargetMode="External"/><Relationship Id="rId284" Type="http://schemas.openxmlformats.org/officeDocument/2006/relationships/hyperlink" Target="http://www.opticsplanet.com/" TargetMode="External"/><Relationship Id="rId319" Type="http://schemas.openxmlformats.org/officeDocument/2006/relationships/hyperlink" Target="https://www.etsy.com/listing/1012904034/antique-working-wind-up-chiming-wooden?ga_order=price_desc&amp;ga_search_type=all&amp;ga_view_type=gallery&amp;ga_search_query=antique+wooden+mantel+clock&amp;ref=sr_gallery-1-27&amp;organic_search_click=1&amp;frs=1" TargetMode="External"/><Relationship Id="rId37" Type="http://schemas.openxmlformats.org/officeDocument/2006/relationships/hyperlink" Target="http://www.strolleria.com/" TargetMode="External"/><Relationship Id="rId58" Type="http://schemas.openxmlformats.org/officeDocument/2006/relationships/hyperlink" Target="http://www.rei.com/" TargetMode="External"/><Relationship Id="rId79" Type="http://schemas.openxmlformats.org/officeDocument/2006/relationships/hyperlink" Target="http://www.spri.com/" TargetMode="External"/><Relationship Id="rId102" Type="http://schemas.openxmlformats.org/officeDocument/2006/relationships/hyperlink" Target="http://www.acehardware.com/" TargetMode="External"/><Relationship Id="rId123" Type="http://schemas.openxmlformats.org/officeDocument/2006/relationships/hyperlink" Target="http://www.northface.com/" TargetMode="External"/><Relationship Id="rId144" Type="http://schemas.openxmlformats.org/officeDocument/2006/relationships/hyperlink" Target="http://www.ui.com/" TargetMode="External"/><Relationship Id="rId330" Type="http://schemas.openxmlformats.org/officeDocument/2006/relationships/hyperlink" Target="http://www.amazon.com/" TargetMode="External"/><Relationship Id="rId90" Type="http://schemas.openxmlformats.org/officeDocument/2006/relationships/hyperlink" Target="http://www.granger.com/" TargetMode="External"/><Relationship Id="rId165" Type="http://schemas.openxmlformats.org/officeDocument/2006/relationships/hyperlink" Target="http://www.homedepot.com/" TargetMode="External"/><Relationship Id="rId186" Type="http://schemas.openxmlformats.org/officeDocument/2006/relationships/hyperlink" Target="http://www.apple.com/" TargetMode="External"/><Relationship Id="rId351" Type="http://schemas.openxmlformats.org/officeDocument/2006/relationships/hyperlink" Target="http://www.nordictrack.com/" TargetMode="External"/><Relationship Id="rId211" Type="http://schemas.openxmlformats.org/officeDocument/2006/relationships/hyperlink" Target="http://www.etsy.com;/" TargetMode="External"/><Relationship Id="rId232" Type="http://schemas.openxmlformats.org/officeDocument/2006/relationships/hyperlink" Target="https://www.smith-wesson.com/firearms/mp-bodyguard-38-crimson-trace" TargetMode="External"/><Relationship Id="rId253" Type="http://schemas.openxmlformats.org/officeDocument/2006/relationships/hyperlink" Target="https://www.cdw.com/product/Thule-Strvan-TSBP-115-notebook-carrying-backpack/5002421" TargetMode="External"/><Relationship Id="rId274" Type="http://schemas.openxmlformats.org/officeDocument/2006/relationships/hyperlink" Target="http://www.rei.com/" TargetMode="External"/><Relationship Id="rId295" Type="http://schemas.openxmlformats.org/officeDocument/2006/relationships/hyperlink" Target="http://www.cabelas.com/" TargetMode="External"/><Relationship Id="rId309" Type="http://schemas.openxmlformats.org/officeDocument/2006/relationships/hyperlink" Target="http://www.build.com/" TargetMode="External"/><Relationship Id="rId27" Type="http://schemas.openxmlformats.org/officeDocument/2006/relationships/hyperlink" Target="http://www.bellatm.com/" TargetMode="External"/><Relationship Id="rId48" Type="http://schemas.openxmlformats.org/officeDocument/2006/relationships/hyperlink" Target="http://www.northface.com/" TargetMode="External"/><Relationship Id="rId69" Type="http://schemas.openxmlformats.org/officeDocument/2006/relationships/hyperlink" Target="http://www.simmsfishing.com/" TargetMode="External"/><Relationship Id="rId113" Type="http://schemas.openxmlformats.org/officeDocument/2006/relationships/hyperlink" Target="http://www.murdochs.com/" TargetMode="External"/><Relationship Id="rId134" Type="http://schemas.openxmlformats.org/officeDocument/2006/relationships/hyperlink" Target="http://www.amazon.com/" TargetMode="External"/><Relationship Id="rId320" Type="http://schemas.openxmlformats.org/officeDocument/2006/relationships/hyperlink" Target="https://www.ebay.com/itm/174743874894" TargetMode="External"/><Relationship Id="rId80" Type="http://schemas.openxmlformats.org/officeDocument/2006/relationships/hyperlink" Target="http://www.spri.com/" TargetMode="External"/><Relationship Id="rId155" Type="http://schemas.openxmlformats.org/officeDocument/2006/relationships/hyperlink" Target="http://www.etsy.com/" TargetMode="External"/><Relationship Id="rId176" Type="http://schemas.openxmlformats.org/officeDocument/2006/relationships/hyperlink" Target="http://www.homedepot.com/" TargetMode="External"/><Relationship Id="rId197" Type="http://schemas.openxmlformats.org/officeDocument/2006/relationships/hyperlink" Target="http://www.woodleys.com/" TargetMode="External"/><Relationship Id="rId341" Type="http://schemas.openxmlformats.org/officeDocument/2006/relationships/hyperlink" Target="http://www.hammacherschmidt.com/" TargetMode="External"/><Relationship Id="rId201" Type="http://schemas.openxmlformats.org/officeDocument/2006/relationships/hyperlink" Target="http://www.sleepnumber.com/" TargetMode="External"/><Relationship Id="rId222" Type="http://schemas.openxmlformats.org/officeDocument/2006/relationships/hyperlink" Target="http://www.lego.com/" TargetMode="External"/><Relationship Id="rId243" Type="http://schemas.openxmlformats.org/officeDocument/2006/relationships/hyperlink" Target="http://www.theshadestore.com/" TargetMode="External"/><Relationship Id="rId264" Type="http://schemas.openxmlformats.org/officeDocument/2006/relationships/hyperlink" Target="http://www.amazon.com/" TargetMode="External"/><Relationship Id="rId285" Type="http://schemas.openxmlformats.org/officeDocument/2006/relationships/hyperlink" Target="http://www.amazon.com/" TargetMode="External"/><Relationship Id="rId17" Type="http://schemas.openxmlformats.org/officeDocument/2006/relationships/hyperlink" Target="http://www.bestbuy.com/" TargetMode="External"/><Relationship Id="rId38" Type="http://schemas.openxmlformats.org/officeDocument/2006/relationships/hyperlink" Target="http://www.rockler.com/" TargetMode="External"/><Relationship Id="rId59" Type="http://schemas.openxmlformats.org/officeDocument/2006/relationships/hyperlink" Target="http://www.rei.com/" TargetMode="External"/><Relationship Id="rId103" Type="http://schemas.openxmlformats.org/officeDocument/2006/relationships/hyperlink" Target="http://www.carid.com/" TargetMode="External"/><Relationship Id="rId124" Type="http://schemas.openxmlformats.org/officeDocument/2006/relationships/hyperlink" Target="http://www.northface.com/" TargetMode="External"/><Relationship Id="rId310" Type="http://schemas.openxmlformats.org/officeDocument/2006/relationships/hyperlink" Target="http://www.build.com/" TargetMode="External"/><Relationship Id="rId70" Type="http://schemas.openxmlformats.org/officeDocument/2006/relationships/hyperlink" Target="http://www.cabelas.com/" TargetMode="External"/><Relationship Id="rId91" Type="http://schemas.openxmlformats.org/officeDocument/2006/relationships/hyperlink" Target="http://www.baileysonline.com/" TargetMode="External"/><Relationship Id="rId145" Type="http://schemas.openxmlformats.org/officeDocument/2006/relationships/hyperlink" Target="http://www.amishshowroom.com/" TargetMode="External"/><Relationship Id="rId166" Type="http://schemas.openxmlformats.org/officeDocument/2006/relationships/hyperlink" Target="http://www.amishshowroom.com/" TargetMode="External"/><Relationship Id="rId187" Type="http://schemas.openxmlformats.org/officeDocument/2006/relationships/hyperlink" Target="https://www.rockler.com/leigh-d4r-pro-24-dovetail-jig-w-accessory-kit" TargetMode="External"/><Relationship Id="rId331" Type="http://schemas.openxmlformats.org/officeDocument/2006/relationships/hyperlink" Target="http://www.amazon.com/" TargetMode="External"/><Relationship Id="rId352" Type="http://schemas.openxmlformats.org/officeDocument/2006/relationships/printerSettings" Target="../printerSettings/printerSettings1.bin"/><Relationship Id="rId1" Type="http://schemas.openxmlformats.org/officeDocument/2006/relationships/hyperlink" Target="http://www.basspro.com/" TargetMode="External"/><Relationship Id="rId212" Type="http://schemas.openxmlformats.org/officeDocument/2006/relationships/hyperlink" Target="http://www.rockler.com/" TargetMode="External"/><Relationship Id="rId233" Type="http://schemas.openxmlformats.org/officeDocument/2006/relationships/hyperlink" Target="https://www.lowes.com/pd/Vaultek-VT20i-BK/1002807522?cm_mmc=shp-_-c-_-prd-_-hdw-_-bing-_-pla-_-197-_-1002807522-_-0&amp;kpid&amp;placeholder=null&amp;gclid=7b2b1e86ac71130ecda37e684d6b2331&amp;gclsrc=3p.ds&amp;ds_rl=1286981&amp;msclkid=7b2b1e86ac71130ecda37e684d6b2331&amp;utm_source=bing&amp;utm_medium=cpc&amp;utm_campaign=PLA_HDW_197_Security&amp;utm_term=4585169650851309&amp;utm_content=HDW_Safes_PLA" TargetMode="External"/><Relationship Id="rId254" Type="http://schemas.openxmlformats.org/officeDocument/2006/relationships/hyperlink" Target="http://www.amazon.com/" TargetMode="External"/><Relationship Id="rId28" Type="http://schemas.openxmlformats.org/officeDocument/2006/relationships/hyperlink" Target="http://www.woodcraft.com/" TargetMode="External"/><Relationship Id="rId49" Type="http://schemas.openxmlformats.org/officeDocument/2006/relationships/hyperlink" Target="http://www.rei.com/" TargetMode="External"/><Relationship Id="rId114" Type="http://schemas.openxmlformats.org/officeDocument/2006/relationships/hyperlink" Target="http://www.baileysonline.com/" TargetMode="External"/><Relationship Id="rId275" Type="http://schemas.openxmlformats.org/officeDocument/2006/relationships/hyperlink" Target="http://www.rei.com/" TargetMode="External"/><Relationship Id="rId296" Type="http://schemas.openxmlformats.org/officeDocument/2006/relationships/hyperlink" Target="http://www.cabelas.com/" TargetMode="External"/><Relationship Id="rId300" Type="http://schemas.openxmlformats.org/officeDocument/2006/relationships/hyperlink" Target="http://www.rei.com/" TargetMode="External"/><Relationship Id="rId60" Type="http://schemas.openxmlformats.org/officeDocument/2006/relationships/hyperlink" Target="http://www.rei.com/" TargetMode="External"/><Relationship Id="rId81" Type="http://schemas.openxmlformats.org/officeDocument/2006/relationships/hyperlink" Target="http://www.spri.com/" TargetMode="External"/><Relationship Id="rId135" Type="http://schemas.openxmlformats.org/officeDocument/2006/relationships/hyperlink" Target="http://www.northerntool.com/" TargetMode="External"/><Relationship Id="rId156" Type="http://schemas.openxmlformats.org/officeDocument/2006/relationships/hyperlink" Target="http://www.containerstore.com/" TargetMode="External"/><Relationship Id="rId177" Type="http://schemas.openxmlformats.org/officeDocument/2006/relationships/hyperlink" Target="http://www.homedepot.com/" TargetMode="External"/><Relationship Id="rId198" Type="http://schemas.openxmlformats.org/officeDocument/2006/relationships/hyperlink" Target="http://www.amishshowroom.com/" TargetMode="External"/><Relationship Id="rId321" Type="http://schemas.openxmlformats.org/officeDocument/2006/relationships/hyperlink" Target="https://www.etsy.com/listing/1001108260/vintage-philco-tombstone-tube-radio-37?gpla=1&amp;gao=1&amp;&amp;utm_source=bing&amp;utm_medium=cpc&amp;utm_campaign=shopping_us_-electronics_and_accessories-domestic_med&amp;utm_custom1=_k_9cc84034240f14bc2dac213957bf3d16_k_&amp;utm_content=bing_412373089_1299623041982756_81226503854374_pla-4584826055760833:pla-4584826055760833_c__1001108260&amp;utm_custom2=412373089&amp;msclkid=9cc84034240f14bc2dac213957bf3d16" TargetMode="External"/><Relationship Id="rId342" Type="http://schemas.openxmlformats.org/officeDocument/2006/relationships/hyperlink" Target="http://www.amazon.com/" TargetMode="External"/><Relationship Id="rId202" Type="http://schemas.openxmlformats.org/officeDocument/2006/relationships/hyperlink" Target="http://www.macys.com/" TargetMode="External"/><Relationship Id="rId223" Type="http://schemas.openxmlformats.org/officeDocument/2006/relationships/hyperlink" Target="http://www.lego.com/" TargetMode="External"/><Relationship Id="rId244" Type="http://schemas.openxmlformats.org/officeDocument/2006/relationships/hyperlink" Target="http://www.rockler.com/" TargetMode="External"/><Relationship Id="rId18" Type="http://schemas.openxmlformats.org/officeDocument/2006/relationships/hyperlink" Target="http://www.backwoodssolar.com/" TargetMode="External"/><Relationship Id="rId39" Type="http://schemas.openxmlformats.org/officeDocument/2006/relationships/hyperlink" Target="http://www.rockler.com/" TargetMode="External"/><Relationship Id="rId265" Type="http://schemas.openxmlformats.org/officeDocument/2006/relationships/hyperlink" Target="http://www.weathertech.com/" TargetMode="External"/><Relationship Id="rId286" Type="http://schemas.openxmlformats.org/officeDocument/2006/relationships/hyperlink" Target="http://www.cabelas.com/" TargetMode="External"/><Relationship Id="rId50" Type="http://schemas.openxmlformats.org/officeDocument/2006/relationships/hyperlink" Target="http://www.northface.com/" TargetMode="External"/><Relationship Id="rId104" Type="http://schemas.openxmlformats.org/officeDocument/2006/relationships/hyperlink" Target="http://www.acehardware.com/" TargetMode="External"/><Relationship Id="rId125" Type="http://schemas.openxmlformats.org/officeDocument/2006/relationships/hyperlink" Target="http://www.modernbungalow.com/" TargetMode="External"/><Relationship Id="rId146" Type="http://schemas.openxmlformats.org/officeDocument/2006/relationships/hyperlink" Target="https://www.ebay.com/itm/254589547969?mkevt=1&amp;mkcid=1&amp;mkrid=711-53200-19255-0&amp;campid=5338761592&amp;toolid=10049&amp;customid=102_247_248" TargetMode="External"/><Relationship Id="rId167" Type="http://schemas.openxmlformats.org/officeDocument/2006/relationships/hyperlink" Target="http://www.build.com/" TargetMode="External"/><Relationship Id="rId188" Type="http://schemas.openxmlformats.org/officeDocument/2006/relationships/hyperlink" Target="http://www.sears.com/" TargetMode="External"/><Relationship Id="rId311" Type="http://schemas.openxmlformats.org/officeDocument/2006/relationships/hyperlink" Target="http://www.build.com/" TargetMode="External"/><Relationship Id="rId332" Type="http://schemas.openxmlformats.org/officeDocument/2006/relationships/hyperlink" Target="http://www.northerntool.com/" TargetMode="External"/><Relationship Id="rId353" Type="http://schemas.openxmlformats.org/officeDocument/2006/relationships/vmlDrawing" Target="../drawings/vmlDrawing1.vml"/><Relationship Id="rId71" Type="http://schemas.openxmlformats.org/officeDocument/2006/relationships/hyperlink" Target="http://www.simmsfishing.com/" TargetMode="External"/><Relationship Id="rId92" Type="http://schemas.openxmlformats.org/officeDocument/2006/relationships/hyperlink" Target="http://www.tulsachain.com/" TargetMode="External"/><Relationship Id="rId213" Type="http://schemas.openxmlformats.org/officeDocument/2006/relationships/hyperlink" Target="http://www.apple.com/" TargetMode="External"/><Relationship Id="rId234" Type="http://schemas.openxmlformats.org/officeDocument/2006/relationships/hyperlink" Target="http://www.bulkammo.com/" TargetMode="External"/><Relationship Id="rId2" Type="http://schemas.openxmlformats.org/officeDocument/2006/relationships/hyperlink" Target="http://www.smith-wesson.com/" TargetMode="External"/><Relationship Id="rId29" Type="http://schemas.openxmlformats.org/officeDocument/2006/relationships/hyperlink" Target="http://www.garmin.com/" TargetMode="External"/><Relationship Id="rId255" Type="http://schemas.openxmlformats.org/officeDocument/2006/relationships/hyperlink" Target="http://www.amazon.com/" TargetMode="External"/><Relationship Id="rId276" Type="http://schemas.openxmlformats.org/officeDocument/2006/relationships/hyperlink" Target="http://www.amazon.com/" TargetMode="External"/><Relationship Id="rId297" Type="http://schemas.openxmlformats.org/officeDocument/2006/relationships/hyperlink" Target="http://www.amazon.com/" TargetMode="External"/><Relationship Id="rId40" Type="http://schemas.openxmlformats.org/officeDocument/2006/relationships/hyperlink" Target="http://www.rockler.com/" TargetMode="External"/><Relationship Id="rId115" Type="http://schemas.openxmlformats.org/officeDocument/2006/relationships/hyperlink" Target="http://www.northerntool.com/" TargetMode="External"/><Relationship Id="rId136" Type="http://schemas.openxmlformats.org/officeDocument/2006/relationships/hyperlink" Target="http://www.amazon.com/" TargetMode="External"/><Relationship Id="rId157" Type="http://schemas.openxmlformats.org/officeDocument/2006/relationships/hyperlink" Target="http://www.containerstore.com/" TargetMode="External"/><Relationship Id="rId178" Type="http://schemas.openxmlformats.org/officeDocument/2006/relationships/hyperlink" Target="http://www.homedepot.com/" TargetMode="External"/><Relationship Id="rId301" Type="http://schemas.openxmlformats.org/officeDocument/2006/relationships/hyperlink" Target="http://www.northerntool.com/" TargetMode="External"/><Relationship Id="rId322" Type="http://schemas.openxmlformats.org/officeDocument/2006/relationships/hyperlink" Target="http://www.amazon.com/" TargetMode="External"/><Relationship Id="rId343" Type="http://schemas.openxmlformats.org/officeDocument/2006/relationships/hyperlink" Target="http://www.northerntool.com/" TargetMode="External"/><Relationship Id="rId61" Type="http://schemas.openxmlformats.org/officeDocument/2006/relationships/hyperlink" Target="http://www.rei.com/" TargetMode="External"/><Relationship Id="rId82" Type="http://schemas.openxmlformats.org/officeDocument/2006/relationships/hyperlink" Target="http://www.spri.com/" TargetMode="External"/><Relationship Id="rId199" Type="http://schemas.openxmlformats.org/officeDocument/2006/relationships/hyperlink" Target="http://www.bestbuy.com/" TargetMode="External"/><Relationship Id="rId203" Type="http://schemas.openxmlformats.org/officeDocument/2006/relationships/hyperlink" Target="http://www.williamsanoma.com/" TargetMode="External"/><Relationship Id="rId19" Type="http://schemas.openxmlformats.org/officeDocument/2006/relationships/hyperlink" Target="http://www.solarflexion.com/" TargetMode="External"/><Relationship Id="rId224" Type="http://schemas.openxmlformats.org/officeDocument/2006/relationships/hyperlink" Target="http://www.lego.com/" TargetMode="External"/><Relationship Id="rId245" Type="http://schemas.openxmlformats.org/officeDocument/2006/relationships/hyperlink" Target="http://www.rockler.com/" TargetMode="External"/><Relationship Id="rId266" Type="http://schemas.openxmlformats.org/officeDocument/2006/relationships/hyperlink" Target="http://www.weathertech.com/" TargetMode="External"/><Relationship Id="rId287" Type="http://schemas.openxmlformats.org/officeDocument/2006/relationships/hyperlink" Target="http://www.airsoftstation.com/" TargetMode="External"/><Relationship Id="rId30" Type="http://schemas.openxmlformats.org/officeDocument/2006/relationships/hyperlink" Target="http://www.zomeworks.com/wp-content/uploads/2017/03/Track-Rack-Matrix-2017-short.pdf" TargetMode="External"/><Relationship Id="rId105" Type="http://schemas.openxmlformats.org/officeDocument/2006/relationships/hyperlink" Target="http://www.acehardware.com/" TargetMode="External"/><Relationship Id="rId126" Type="http://schemas.openxmlformats.org/officeDocument/2006/relationships/hyperlink" Target="http://www.modernbungalow.com/" TargetMode="External"/><Relationship Id="rId147" Type="http://schemas.openxmlformats.org/officeDocument/2006/relationships/hyperlink" Target="https://www.ebay.com/itm/Vintage-Scientific-Graphing-Calculator-Casio-FX-8000G/254857530718?hash=item3b56b14d5e:g:22AAAOSwSCtgHdUF" TargetMode="External"/><Relationship Id="rId168" Type="http://schemas.openxmlformats.org/officeDocument/2006/relationships/hyperlink" Target="http://www.tempurpedic.com/" TargetMode="External"/><Relationship Id="rId312" Type="http://schemas.openxmlformats.org/officeDocument/2006/relationships/hyperlink" Target="http://www.build.com/" TargetMode="External"/><Relationship Id="rId333" Type="http://schemas.openxmlformats.org/officeDocument/2006/relationships/hyperlink" Target="http://www.amazon.com/" TargetMode="External"/><Relationship Id="rId354" Type="http://schemas.openxmlformats.org/officeDocument/2006/relationships/table" Target="../tables/table1.xml"/><Relationship Id="rId51" Type="http://schemas.openxmlformats.org/officeDocument/2006/relationships/hyperlink" Target="http://www.marmot.com/" TargetMode="External"/><Relationship Id="rId72" Type="http://schemas.openxmlformats.org/officeDocument/2006/relationships/hyperlink" Target="http://www.cabelas.com/" TargetMode="External"/><Relationship Id="rId93" Type="http://schemas.openxmlformats.org/officeDocument/2006/relationships/hyperlink" Target="http://www.walmart.com/" TargetMode="External"/><Relationship Id="rId189" Type="http://schemas.openxmlformats.org/officeDocument/2006/relationships/hyperlink" Target="http://www.jessem.com/" TargetMode="External"/><Relationship Id="rId3" Type="http://schemas.openxmlformats.org/officeDocument/2006/relationships/hyperlink" Target="http://www.amazon.com/" TargetMode="External"/><Relationship Id="rId214" Type="http://schemas.openxmlformats.org/officeDocument/2006/relationships/hyperlink" Target="http://www.homedepot.com/" TargetMode="External"/><Relationship Id="rId235" Type="http://schemas.openxmlformats.org/officeDocument/2006/relationships/hyperlink" Target="http://www.opticsplanet.com/" TargetMode="External"/><Relationship Id="rId256" Type="http://schemas.openxmlformats.org/officeDocument/2006/relationships/hyperlink" Target="http://www.amazon.com/" TargetMode="External"/><Relationship Id="rId277" Type="http://schemas.openxmlformats.org/officeDocument/2006/relationships/hyperlink" Target="http://www.amazon.com/" TargetMode="External"/><Relationship Id="rId298" Type="http://schemas.openxmlformats.org/officeDocument/2006/relationships/hyperlink" Target="http://www.amazon.com/" TargetMode="External"/><Relationship Id="rId116" Type="http://schemas.openxmlformats.org/officeDocument/2006/relationships/hyperlink" Target="http://www.modernbungalow.com/" TargetMode="External"/><Relationship Id="rId137" Type="http://schemas.openxmlformats.org/officeDocument/2006/relationships/hyperlink" Target="http://www.amazon.com/" TargetMode="External"/><Relationship Id="rId158" Type="http://schemas.openxmlformats.org/officeDocument/2006/relationships/hyperlink" Target="http://www.woodcraft.com/" TargetMode="External"/><Relationship Id="rId302" Type="http://schemas.openxmlformats.org/officeDocument/2006/relationships/hyperlink" Target="http://www.northerntool.com/" TargetMode="External"/><Relationship Id="rId323" Type="http://schemas.openxmlformats.org/officeDocument/2006/relationships/hyperlink" Target="http://www.amazon.com/" TargetMode="External"/><Relationship Id="rId344" Type="http://schemas.openxmlformats.org/officeDocument/2006/relationships/hyperlink" Target="http://www.shootsteel.com/" TargetMode="External"/><Relationship Id="rId20" Type="http://schemas.openxmlformats.org/officeDocument/2006/relationships/hyperlink" Target="http://www.bellatm.com/" TargetMode="External"/><Relationship Id="rId41" Type="http://schemas.openxmlformats.org/officeDocument/2006/relationships/hyperlink" Target="http://www.bestbuy.com/" TargetMode="External"/><Relationship Id="rId62" Type="http://schemas.openxmlformats.org/officeDocument/2006/relationships/hyperlink" Target="http://www.downriverequip.com/" TargetMode="External"/><Relationship Id="rId83" Type="http://schemas.openxmlformats.org/officeDocument/2006/relationships/hyperlink" Target="http://www.amazon.com/" TargetMode="External"/><Relationship Id="rId179" Type="http://schemas.openxmlformats.org/officeDocument/2006/relationships/hyperlink" Target="http://www.ebay.com/" TargetMode="External"/><Relationship Id="rId190" Type="http://schemas.openxmlformats.org/officeDocument/2006/relationships/hyperlink" Target="http://www.homedepot.com/" TargetMode="External"/><Relationship Id="rId204" Type="http://schemas.openxmlformats.org/officeDocument/2006/relationships/hyperlink" Target="http://www.williamsanoma.com/" TargetMode="External"/><Relationship Id="rId225" Type="http://schemas.openxmlformats.org/officeDocument/2006/relationships/hyperlink" Target="http://www.lego.com/" TargetMode="External"/><Relationship Id="rId246" Type="http://schemas.openxmlformats.org/officeDocument/2006/relationships/hyperlink" Target="http://www.woodcraft.com/" TargetMode="External"/><Relationship Id="rId267" Type="http://schemas.openxmlformats.org/officeDocument/2006/relationships/hyperlink" Target="http://www.amazon.com/" TargetMode="External"/><Relationship Id="rId288" Type="http://schemas.openxmlformats.org/officeDocument/2006/relationships/hyperlink" Target="http://www.airsoftstation.com/" TargetMode="External"/><Relationship Id="rId106" Type="http://schemas.openxmlformats.org/officeDocument/2006/relationships/hyperlink" Target="http://www.acehardware.com/" TargetMode="External"/><Relationship Id="rId127" Type="http://schemas.openxmlformats.org/officeDocument/2006/relationships/hyperlink" Target="http://www.rei.com/" TargetMode="External"/><Relationship Id="rId313" Type="http://schemas.openxmlformats.org/officeDocument/2006/relationships/hyperlink" Target="http://www.lowes.com/" TargetMode="External"/><Relationship Id="rId10" Type="http://schemas.openxmlformats.org/officeDocument/2006/relationships/hyperlink" Target="http://www.homedepot.com/" TargetMode="External"/><Relationship Id="rId31" Type="http://schemas.openxmlformats.org/officeDocument/2006/relationships/hyperlink" Target="https://www.solarflexion.com/product-p/fp4-fxr3048a-01.htm" TargetMode="External"/><Relationship Id="rId52" Type="http://schemas.openxmlformats.org/officeDocument/2006/relationships/hyperlink" Target="http://www.marmot.com/" TargetMode="External"/><Relationship Id="rId73" Type="http://schemas.openxmlformats.org/officeDocument/2006/relationships/hyperlink" Target="http://www.rei.com/" TargetMode="External"/><Relationship Id="rId94" Type="http://schemas.openxmlformats.org/officeDocument/2006/relationships/hyperlink" Target="http://www.walmart.com/" TargetMode="External"/><Relationship Id="rId148" Type="http://schemas.openxmlformats.org/officeDocument/2006/relationships/hyperlink" Target="http://www.ebay.com/" TargetMode="External"/><Relationship Id="rId169" Type="http://schemas.openxmlformats.org/officeDocument/2006/relationships/hyperlink" Target="http://www.la-z-boy.com/" TargetMode="External"/><Relationship Id="rId334" Type="http://schemas.openxmlformats.org/officeDocument/2006/relationships/hyperlink" Target="http://www.amazon.com/" TargetMode="External"/><Relationship Id="rId355" Type="http://schemas.openxmlformats.org/officeDocument/2006/relationships/comments" Target="../comments1.xml"/><Relationship Id="rId4" Type="http://schemas.openxmlformats.org/officeDocument/2006/relationships/hyperlink" Target="https://www.woodsplitterdirect.com/collections/12-20-ton-electric-wood-splitters" TargetMode="External"/><Relationship Id="rId180" Type="http://schemas.openxmlformats.org/officeDocument/2006/relationships/hyperlink" Target="http://www.ebay.com/" TargetMode="External"/><Relationship Id="rId215" Type="http://schemas.openxmlformats.org/officeDocument/2006/relationships/hyperlink" Target="http://www.rockler.com/" TargetMode="External"/><Relationship Id="rId236" Type="http://schemas.openxmlformats.org/officeDocument/2006/relationships/hyperlink" Target="http://www.firepitoasis.com/" TargetMode="External"/><Relationship Id="rId257" Type="http://schemas.openxmlformats.org/officeDocument/2006/relationships/hyperlink" Target="https://tuffyproducts.com/products/ford-rear-underseat-lockbox-ford-2003-2016-f-250-350-450-550-super-duty-requires-removal-of-factory-underseat-trays-boxes/" TargetMode="External"/><Relationship Id="rId278" Type="http://schemas.openxmlformats.org/officeDocument/2006/relationships/hyperlink" Target="http://www.garmin.com/" TargetMode="External"/><Relationship Id="rId303" Type="http://schemas.openxmlformats.org/officeDocument/2006/relationships/hyperlink" Target="http://www.rei.com/" TargetMode="External"/><Relationship Id="rId42" Type="http://schemas.openxmlformats.org/officeDocument/2006/relationships/hyperlink" Target="http://www.rei.com/" TargetMode="External"/><Relationship Id="rId84" Type="http://schemas.openxmlformats.org/officeDocument/2006/relationships/hyperlink" Target="http://www.amazon.com/" TargetMode="External"/><Relationship Id="rId138" Type="http://schemas.openxmlformats.org/officeDocument/2006/relationships/hyperlink" Target="http://www.acehardware.com/" TargetMode="External"/><Relationship Id="rId345" Type="http://schemas.openxmlformats.org/officeDocument/2006/relationships/hyperlink" Target="http://www.shootsteel.com/" TargetMode="External"/><Relationship Id="rId191" Type="http://schemas.openxmlformats.org/officeDocument/2006/relationships/hyperlink" Target="http://www.homedepot.com/" TargetMode="External"/><Relationship Id="rId205" Type="http://schemas.openxmlformats.org/officeDocument/2006/relationships/hyperlink" Target="http://www.walmart.com/" TargetMode="External"/><Relationship Id="rId247" Type="http://schemas.openxmlformats.org/officeDocument/2006/relationships/hyperlink" Target="http://www.lowes.com/" TargetMode="External"/><Relationship Id="rId107" Type="http://schemas.openxmlformats.org/officeDocument/2006/relationships/hyperlink" Target="http://www.baileysonline.com/" TargetMode="External"/><Relationship Id="rId289" Type="http://schemas.openxmlformats.org/officeDocument/2006/relationships/hyperlink" Target="http://www.airsoftstation.com/" TargetMode="External"/><Relationship Id="rId11" Type="http://schemas.openxmlformats.org/officeDocument/2006/relationships/hyperlink" Target="http://www.homedepot.com/" TargetMode="External"/><Relationship Id="rId53" Type="http://schemas.openxmlformats.org/officeDocument/2006/relationships/hyperlink" Target="http://www.rei.com/" TargetMode="External"/><Relationship Id="rId149" Type="http://schemas.openxmlformats.org/officeDocument/2006/relationships/hyperlink" Target="http://www.ebay.com/" TargetMode="External"/><Relationship Id="rId314" Type="http://schemas.openxmlformats.org/officeDocument/2006/relationships/hyperlink" Target="http://www.homedepot.com/" TargetMode="External"/><Relationship Id="rId95" Type="http://schemas.openxmlformats.org/officeDocument/2006/relationships/hyperlink" Target="http://www.usflags.com/" TargetMode="External"/><Relationship Id="rId160" Type="http://schemas.openxmlformats.org/officeDocument/2006/relationships/hyperlink" Target="http://www.homedepot.com/" TargetMode="External"/><Relationship Id="rId216" Type="http://schemas.openxmlformats.org/officeDocument/2006/relationships/hyperlink" Target="https://www.nps.gov/planyourvisit/passes.htm" TargetMode="External"/><Relationship Id="rId258" Type="http://schemas.openxmlformats.org/officeDocument/2006/relationships/hyperlink" Target="https://tuffyproducts.com/products/?page=1" TargetMode="External"/><Relationship Id="rId22" Type="http://schemas.openxmlformats.org/officeDocument/2006/relationships/hyperlink" Target="http://www.solarflexion.com/" TargetMode="External"/><Relationship Id="rId64" Type="http://schemas.openxmlformats.org/officeDocument/2006/relationships/hyperlink" Target="http://www.amazon.com/" TargetMode="External"/><Relationship Id="rId118" Type="http://schemas.openxmlformats.org/officeDocument/2006/relationships/hyperlink" Target="http://www.homedepot.com/" TargetMode="External"/><Relationship Id="rId325" Type="http://schemas.openxmlformats.org/officeDocument/2006/relationships/hyperlink" Target="http://www.amazon.com/" TargetMode="External"/><Relationship Id="rId171" Type="http://schemas.openxmlformats.org/officeDocument/2006/relationships/hyperlink" Target="http://www.bestbuy.com/" TargetMode="External"/><Relationship Id="rId227" Type="http://schemas.openxmlformats.org/officeDocument/2006/relationships/hyperlink" Target="https://www.containerstore.com/s/lego-grey-3_tier-drawer-organizer-with-baseplate/d?q=lego+storage&amp;productId=11014735" TargetMode="External"/><Relationship Id="rId269" Type="http://schemas.openxmlformats.org/officeDocument/2006/relationships/hyperlink" Target="http://www.amazon.com/" TargetMode="External"/><Relationship Id="rId33" Type="http://schemas.openxmlformats.org/officeDocument/2006/relationships/hyperlink" Target="http://www.northerntool.com/" TargetMode="External"/><Relationship Id="rId129" Type="http://schemas.openxmlformats.org/officeDocument/2006/relationships/hyperlink" Target="http://www.amazon.com/" TargetMode="External"/><Relationship Id="rId280" Type="http://schemas.openxmlformats.org/officeDocument/2006/relationships/hyperlink" Target="http://www.rei.com/" TargetMode="External"/><Relationship Id="rId336" Type="http://schemas.openxmlformats.org/officeDocument/2006/relationships/hyperlink" Target="http://www.uswatersystems.com/" TargetMode="External"/><Relationship Id="rId75" Type="http://schemas.openxmlformats.org/officeDocument/2006/relationships/hyperlink" Target="http://www.roguefitness.com/" TargetMode="External"/><Relationship Id="rId140" Type="http://schemas.openxmlformats.org/officeDocument/2006/relationships/hyperlink" Target="http://www.bestbuy.com/" TargetMode="External"/><Relationship Id="rId182" Type="http://schemas.openxmlformats.org/officeDocument/2006/relationships/hyperlink" Target="http://www.ebay.com/" TargetMode="External"/><Relationship Id="rId6" Type="http://schemas.openxmlformats.org/officeDocument/2006/relationships/hyperlink" Target="https://www.skidsteersolutions.com/bsg-rotating-log-grapple-beaver-squeezer/" TargetMode="External"/><Relationship Id="rId238" Type="http://schemas.openxmlformats.org/officeDocument/2006/relationships/hyperlink" Target="http://www.golfdiscount.com/" TargetMode="External"/><Relationship Id="rId291" Type="http://schemas.openxmlformats.org/officeDocument/2006/relationships/hyperlink" Target="http://www.airsoftstation.com/" TargetMode="External"/><Relationship Id="rId305" Type="http://schemas.openxmlformats.org/officeDocument/2006/relationships/hyperlink" Target="http://www.northerntool.com/" TargetMode="External"/><Relationship Id="rId347" Type="http://schemas.openxmlformats.org/officeDocument/2006/relationships/hyperlink" Target="http://www.opticsplanet.com/" TargetMode="External"/><Relationship Id="rId44" Type="http://schemas.openxmlformats.org/officeDocument/2006/relationships/hyperlink" Target="https://www.legacyfoodstorage.com/products/premium-2880-serving-package" TargetMode="External"/><Relationship Id="rId86" Type="http://schemas.openxmlformats.org/officeDocument/2006/relationships/hyperlink" Target="http://www.the-house.com/" TargetMode="External"/><Relationship Id="rId151" Type="http://schemas.openxmlformats.org/officeDocument/2006/relationships/hyperlink" Target="http://www.amishshowroom.com/" TargetMode="External"/><Relationship Id="rId193" Type="http://schemas.openxmlformats.org/officeDocument/2006/relationships/hyperlink" Target="http://www.homedepot.com/" TargetMode="External"/><Relationship Id="rId207" Type="http://schemas.openxmlformats.org/officeDocument/2006/relationships/hyperlink" Target="https://www.etsy.com/listing/879875641/singer-model-66-redeye-sewing-machine-5?gpla=1&amp;gao=1&amp;&amp;utm_source=bing&amp;utm_medium=cpc&amp;utm_campaign=shopping_us_a-craft_supplies_and_tools-tools_and_equipment-equipment_and_machines-sewing_and_needlework_machines-sewing_machines&amp;utm_custom1=b0d8f89d-55f6-4ae9-9b3f-d80e21ed01c6&amp;utm_content=bing_352012663_1304020940011688_81501335122565_pla-4585100929078972:pla-4585100929078972_c__879875641&amp;utm_custom2=352012663&amp;msclkid=2c3ad7c0587f12a6920f8867b43244b2" TargetMode="External"/><Relationship Id="rId249" Type="http://schemas.openxmlformats.org/officeDocument/2006/relationships/hyperlink" Target="https://www.markandgraham.com/products/beckett-messenger-briefcase/?catalogId=65&amp;sku=2006763&amp;cm_ven=PLA&amp;cm_cat=MSN&amp;cm_pla=Men%20%3E%20Briefcases%20%2B%20Messengers&amp;adlclid=e93df6d61b12155d719597df80156d08&amp;msclkid=e93df6d61b12155d719597df80156d08" TargetMode="External"/><Relationship Id="rId13" Type="http://schemas.openxmlformats.org/officeDocument/2006/relationships/hyperlink" Target="http://www.homedepot.com/" TargetMode="External"/><Relationship Id="rId109" Type="http://schemas.openxmlformats.org/officeDocument/2006/relationships/hyperlink" Target="http://www.opticsplanet.com/" TargetMode="External"/><Relationship Id="rId260" Type="http://schemas.openxmlformats.org/officeDocument/2006/relationships/hyperlink" Target="http://www.pinnaclesys.com/" TargetMode="External"/><Relationship Id="rId316" Type="http://schemas.openxmlformats.org/officeDocument/2006/relationships/hyperlink" Target="http://www.cabelas.com/" TargetMode="External"/><Relationship Id="rId55" Type="http://schemas.openxmlformats.org/officeDocument/2006/relationships/hyperlink" Target="http://www.rei.com/" TargetMode="External"/><Relationship Id="rId97" Type="http://schemas.openxmlformats.org/officeDocument/2006/relationships/hyperlink" Target="http://www.amazon.com/" TargetMode="External"/><Relationship Id="rId120" Type="http://schemas.openxmlformats.org/officeDocument/2006/relationships/hyperlink" Target="http://www.bobcatparts.com/" TargetMode="External"/><Relationship Id="rId162" Type="http://schemas.openxmlformats.org/officeDocument/2006/relationships/hyperlink" Target="http://www.homedepot.com/" TargetMode="External"/><Relationship Id="rId218" Type="http://schemas.openxmlformats.org/officeDocument/2006/relationships/hyperlink" Target="http://www.ebay.com/" TargetMode="External"/><Relationship Id="rId271" Type="http://schemas.openxmlformats.org/officeDocument/2006/relationships/hyperlink" Target="http://www.sportsmansguide.com/" TargetMode="External"/><Relationship Id="rId24" Type="http://schemas.openxmlformats.org/officeDocument/2006/relationships/hyperlink" Target="http://www.dell.com/" TargetMode="External"/><Relationship Id="rId66" Type="http://schemas.openxmlformats.org/officeDocument/2006/relationships/hyperlink" Target="http://www.rei.com/" TargetMode="External"/><Relationship Id="rId131" Type="http://schemas.openxmlformats.org/officeDocument/2006/relationships/hyperlink" Target="http://www.rei.com/" TargetMode="External"/><Relationship Id="rId327" Type="http://schemas.openxmlformats.org/officeDocument/2006/relationships/hyperlink" Target="http://www.amazon.com/" TargetMode="External"/><Relationship Id="rId173" Type="http://schemas.openxmlformats.org/officeDocument/2006/relationships/hyperlink" Target="http://www.homedepot.com/" TargetMode="External"/><Relationship Id="rId229" Type="http://schemas.openxmlformats.org/officeDocument/2006/relationships/hyperlink" Target="http://www.amazon.com/" TargetMode="External"/><Relationship Id="rId240" Type="http://schemas.openxmlformats.org/officeDocument/2006/relationships/hyperlink" Target="http://www.theshadestore.com/" TargetMode="External"/><Relationship Id="rId35" Type="http://schemas.openxmlformats.org/officeDocument/2006/relationships/hyperlink" Target="https://www.vermontcastings.com/browse/gas-stoves" TargetMode="External"/><Relationship Id="rId77" Type="http://schemas.openxmlformats.org/officeDocument/2006/relationships/hyperlink" Target="http://www.roguefitness.com/" TargetMode="External"/><Relationship Id="rId100" Type="http://schemas.openxmlformats.org/officeDocument/2006/relationships/hyperlink" Target="http://www.baileysonline.com/" TargetMode="External"/><Relationship Id="rId282" Type="http://schemas.openxmlformats.org/officeDocument/2006/relationships/hyperlink" Target="http://www.cabelas.com/" TargetMode="External"/><Relationship Id="rId338" Type="http://schemas.openxmlformats.org/officeDocument/2006/relationships/hyperlink" Target="http://www.ebay.com/" TargetMode="External"/><Relationship Id="rId8" Type="http://schemas.openxmlformats.org/officeDocument/2006/relationships/hyperlink" Target="https://www.kaufmantrailers.com/dump-trailers/medium-duty-dump-trailers/" TargetMode="External"/><Relationship Id="rId142" Type="http://schemas.openxmlformats.org/officeDocument/2006/relationships/hyperlink" Target="http://www.ebay.com/" TargetMode="External"/><Relationship Id="rId184" Type="http://schemas.openxmlformats.org/officeDocument/2006/relationships/hyperlink" Target="http://www.rei.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5C7A6-16F7-476D-9598-E811932696D3}">
  <sheetPr>
    <pageSetUpPr fitToPage="1"/>
  </sheetPr>
  <dimension ref="A1:J2678"/>
  <sheetViews>
    <sheetView tabSelected="1" topLeftCell="A1284" zoomScaleNormal="100" workbookViewId="0">
      <selection activeCell="B1324" sqref="B1324"/>
    </sheetView>
  </sheetViews>
  <sheetFormatPr baseColWidth="10" defaultColWidth="8.83203125" defaultRowHeight="15" x14ac:dyDescent="0.2"/>
  <cols>
    <col min="1" max="1" width="15" bestFit="1" customWidth="1"/>
    <col min="2" max="2" width="14" customWidth="1"/>
    <col min="3" max="3" width="16.6640625" style="13" customWidth="1"/>
    <col min="4" max="4" width="77" customWidth="1"/>
    <col min="5" max="5" width="19.6640625" customWidth="1"/>
    <col min="6" max="6" width="16" style="1" customWidth="1"/>
    <col min="7" max="7" width="20.33203125" style="1" customWidth="1"/>
    <col min="8" max="8" width="58.5" style="10" customWidth="1"/>
    <col min="9" max="9" width="105" customWidth="1"/>
    <col min="10" max="10" width="39.6640625" customWidth="1"/>
  </cols>
  <sheetData>
    <row r="1" spans="1:8" x14ac:dyDescent="0.2">
      <c r="A1" s="3" t="s">
        <v>0</v>
      </c>
      <c r="B1" s="3" t="s">
        <v>1</v>
      </c>
      <c r="C1" s="3" t="s">
        <v>2</v>
      </c>
      <c r="D1" s="3" t="s">
        <v>3</v>
      </c>
      <c r="E1" s="4" t="s">
        <v>3751</v>
      </c>
      <c r="F1" s="12" t="s">
        <v>699</v>
      </c>
      <c r="G1" s="4" t="s">
        <v>1280</v>
      </c>
      <c r="H1" s="3" t="s">
        <v>5</v>
      </c>
    </row>
    <row r="2" spans="1:8" x14ac:dyDescent="0.2">
      <c r="A2" s="6" t="s">
        <v>13</v>
      </c>
      <c r="B2" s="6" t="s">
        <v>1335</v>
      </c>
      <c r="C2" s="7" t="s">
        <v>528</v>
      </c>
      <c r="D2" s="6" t="s">
        <v>1692</v>
      </c>
      <c r="E2" s="9">
        <v>300</v>
      </c>
      <c r="F2" s="15">
        <v>2</v>
      </c>
      <c r="G2" s="15" t="s">
        <v>1281</v>
      </c>
      <c r="H2" s="16" t="s">
        <v>1337</v>
      </c>
    </row>
    <row r="3" spans="1:8" x14ac:dyDescent="0.2">
      <c r="A3" s="6" t="s">
        <v>13</v>
      </c>
      <c r="B3" s="6" t="s">
        <v>35</v>
      </c>
      <c r="C3" s="7" t="s">
        <v>46</v>
      </c>
      <c r="D3" s="6" t="s">
        <v>55</v>
      </c>
      <c r="E3" s="9">
        <v>9000</v>
      </c>
      <c r="F3" s="15">
        <v>8</v>
      </c>
      <c r="G3" s="15" t="s">
        <v>1281</v>
      </c>
      <c r="H3" s="16" t="s">
        <v>54</v>
      </c>
    </row>
    <row r="4" spans="1:8" x14ac:dyDescent="0.2">
      <c r="A4" s="6" t="s">
        <v>13</v>
      </c>
      <c r="B4" s="6" t="s">
        <v>35</v>
      </c>
      <c r="C4" s="7" t="s">
        <v>49</v>
      </c>
      <c r="D4" s="6" t="s">
        <v>577</v>
      </c>
      <c r="E4" s="9">
        <v>2995</v>
      </c>
      <c r="F4" s="15">
        <v>5</v>
      </c>
      <c r="G4" s="15" t="s">
        <v>1282</v>
      </c>
      <c r="H4" s="16" t="s">
        <v>53</v>
      </c>
    </row>
    <row r="5" spans="1:8" x14ac:dyDescent="0.2">
      <c r="A5" s="6" t="s">
        <v>13</v>
      </c>
      <c r="B5" s="6" t="s">
        <v>35</v>
      </c>
      <c r="C5" s="7" t="s">
        <v>44</v>
      </c>
      <c r="D5" s="6" t="s">
        <v>578</v>
      </c>
      <c r="E5" s="9">
        <f>1229+293</f>
        <v>1522</v>
      </c>
      <c r="F5" s="15">
        <v>10</v>
      </c>
      <c r="G5" s="15" t="s">
        <v>1281</v>
      </c>
      <c r="H5" s="6" t="s">
        <v>3755</v>
      </c>
    </row>
    <row r="6" spans="1:8" x14ac:dyDescent="0.2">
      <c r="A6" s="6" t="s">
        <v>13</v>
      </c>
      <c r="B6" s="6" t="s">
        <v>35</v>
      </c>
      <c r="C6" s="6" t="s">
        <v>36</v>
      </c>
      <c r="D6" s="6" t="s">
        <v>37</v>
      </c>
      <c r="E6" s="9">
        <v>750</v>
      </c>
      <c r="F6" s="15">
        <v>6</v>
      </c>
      <c r="G6" s="15" t="s">
        <v>1281</v>
      </c>
      <c r="H6" s="16" t="s">
        <v>1077</v>
      </c>
    </row>
    <row r="7" spans="1:8" x14ac:dyDescent="0.2">
      <c r="A7" s="6" t="s">
        <v>13</v>
      </c>
      <c r="B7" s="6" t="s">
        <v>35</v>
      </c>
      <c r="C7" s="7" t="s">
        <v>43</v>
      </c>
      <c r="D7" s="6" t="s">
        <v>619</v>
      </c>
      <c r="E7" s="9">
        <f>725+494</f>
        <v>1219</v>
      </c>
      <c r="F7" s="15">
        <v>10</v>
      </c>
      <c r="G7" s="15" t="s">
        <v>1281</v>
      </c>
      <c r="H7" s="6" t="s">
        <v>3755</v>
      </c>
    </row>
    <row r="8" spans="1:8" x14ac:dyDescent="0.2">
      <c r="A8" s="6" t="s">
        <v>13</v>
      </c>
      <c r="B8" s="6" t="s">
        <v>35</v>
      </c>
      <c r="C8" s="7" t="s">
        <v>45</v>
      </c>
      <c r="D8" s="6" t="s">
        <v>135</v>
      </c>
      <c r="E8" s="9">
        <v>4073</v>
      </c>
      <c r="F8" s="15">
        <v>8</v>
      </c>
      <c r="G8" s="15" t="s">
        <v>1281</v>
      </c>
      <c r="H8" s="6" t="s">
        <v>3755</v>
      </c>
    </row>
    <row r="9" spans="1:8" x14ac:dyDescent="0.2">
      <c r="A9" s="6" t="s">
        <v>13</v>
      </c>
      <c r="B9" s="6" t="s">
        <v>35</v>
      </c>
      <c r="C9" s="7" t="s">
        <v>1083</v>
      </c>
      <c r="D9" s="6" t="s">
        <v>1084</v>
      </c>
      <c r="E9" s="9">
        <v>60.24</v>
      </c>
      <c r="F9" s="15">
        <v>6</v>
      </c>
      <c r="G9" s="15" t="s">
        <v>1281</v>
      </c>
      <c r="H9" s="16" t="s">
        <v>1077</v>
      </c>
    </row>
    <row r="10" spans="1:8" x14ac:dyDescent="0.2">
      <c r="A10" s="6" t="s">
        <v>13</v>
      </c>
      <c r="B10" s="6" t="s">
        <v>35</v>
      </c>
      <c r="C10" s="7" t="s">
        <v>1078</v>
      </c>
      <c r="D10" s="6" t="s">
        <v>1079</v>
      </c>
      <c r="E10" s="9">
        <v>72.58</v>
      </c>
      <c r="F10" s="15">
        <v>3</v>
      </c>
      <c r="G10" s="15" t="s">
        <v>1082</v>
      </c>
      <c r="H10" s="16" t="s">
        <v>1077</v>
      </c>
    </row>
    <row r="11" spans="1:8" x14ac:dyDescent="0.2">
      <c r="A11" s="6" t="s">
        <v>13</v>
      </c>
      <c r="B11" s="6" t="s">
        <v>35</v>
      </c>
      <c r="C11" s="7" t="s">
        <v>2344</v>
      </c>
      <c r="D11" s="6" t="s">
        <v>3747</v>
      </c>
      <c r="E11" s="9">
        <f>56441+4743+6435+945</f>
        <v>68564</v>
      </c>
      <c r="F11" s="15">
        <v>10</v>
      </c>
      <c r="G11" s="15" t="s">
        <v>1281</v>
      </c>
      <c r="H11" s="6" t="s">
        <v>3755</v>
      </c>
    </row>
    <row r="12" spans="1:8" x14ac:dyDescent="0.2">
      <c r="A12" s="6" t="s">
        <v>13</v>
      </c>
      <c r="B12" s="6" t="s">
        <v>35</v>
      </c>
      <c r="C12" s="7" t="s">
        <v>47</v>
      </c>
      <c r="D12" s="6" t="s">
        <v>2345</v>
      </c>
      <c r="E12" s="9">
        <f>7098+1295</f>
        <v>8393</v>
      </c>
      <c r="F12" s="15">
        <v>4</v>
      </c>
      <c r="G12" s="15" t="s">
        <v>1281</v>
      </c>
      <c r="H12" s="6" t="s">
        <v>3755</v>
      </c>
    </row>
    <row r="13" spans="1:8" x14ac:dyDescent="0.2">
      <c r="A13" s="6" t="s">
        <v>13</v>
      </c>
      <c r="B13" s="6" t="s">
        <v>35</v>
      </c>
      <c r="C13" s="7" t="s">
        <v>48</v>
      </c>
      <c r="D13" s="6" t="s">
        <v>2346</v>
      </c>
      <c r="E13" s="9">
        <v>4999</v>
      </c>
      <c r="F13" s="15">
        <v>10</v>
      </c>
      <c r="G13" s="15" t="s">
        <v>1281</v>
      </c>
      <c r="H13" s="6" t="s">
        <v>3755</v>
      </c>
    </row>
    <row r="14" spans="1:8" x14ac:dyDescent="0.2">
      <c r="A14" s="6" t="s">
        <v>13</v>
      </c>
      <c r="B14" s="6" t="s">
        <v>35</v>
      </c>
      <c r="C14" s="7" t="s">
        <v>987</v>
      </c>
      <c r="D14" s="6" t="s">
        <v>1013</v>
      </c>
      <c r="E14" s="9">
        <v>125</v>
      </c>
      <c r="F14" s="15">
        <v>1</v>
      </c>
      <c r="G14" s="15" t="s">
        <v>1281</v>
      </c>
      <c r="H14" s="6" t="s">
        <v>989</v>
      </c>
    </row>
    <row r="15" spans="1:8" x14ac:dyDescent="0.2">
      <c r="A15" s="6" t="s">
        <v>13</v>
      </c>
      <c r="B15" s="6" t="s">
        <v>35</v>
      </c>
      <c r="C15" s="7" t="s">
        <v>1075</v>
      </c>
      <c r="D15" s="6" t="s">
        <v>1076</v>
      </c>
      <c r="E15" s="9">
        <f>178.29+200.03</f>
        <v>378.32</v>
      </c>
      <c r="F15" s="15">
        <v>3</v>
      </c>
      <c r="G15" s="15" t="s">
        <v>1082</v>
      </c>
      <c r="H15" s="16" t="s">
        <v>1077</v>
      </c>
    </row>
    <row r="16" spans="1:8" x14ac:dyDescent="0.2">
      <c r="A16" s="6" t="s">
        <v>13</v>
      </c>
      <c r="B16" s="6" t="s">
        <v>35</v>
      </c>
      <c r="C16" s="7" t="s">
        <v>1080</v>
      </c>
      <c r="D16" s="6" t="s">
        <v>1081</v>
      </c>
      <c r="E16" s="9">
        <f>81.47+24.95</f>
        <v>106.42</v>
      </c>
      <c r="F16" s="15">
        <v>3</v>
      </c>
      <c r="G16" s="15" t="s">
        <v>1082</v>
      </c>
      <c r="H16" s="16" t="s">
        <v>1077</v>
      </c>
    </row>
    <row r="17" spans="1:8" x14ac:dyDescent="0.2">
      <c r="A17" s="6" t="s">
        <v>13</v>
      </c>
      <c r="B17" s="6" t="s">
        <v>137</v>
      </c>
      <c r="C17" s="7" t="s">
        <v>97</v>
      </c>
      <c r="D17" s="6" t="s">
        <v>2180</v>
      </c>
      <c r="E17" s="9">
        <v>144</v>
      </c>
      <c r="F17" s="15">
        <v>5</v>
      </c>
      <c r="G17" s="15" t="s">
        <v>1281</v>
      </c>
      <c r="H17" s="16" t="s">
        <v>1486</v>
      </c>
    </row>
    <row r="18" spans="1:8" x14ac:dyDescent="0.2">
      <c r="A18" s="6" t="s">
        <v>13</v>
      </c>
      <c r="B18" s="6" t="s">
        <v>27</v>
      </c>
      <c r="C18" s="7" t="s">
        <v>126</v>
      </c>
      <c r="D18" s="6" t="s">
        <v>1856</v>
      </c>
      <c r="E18" s="9">
        <v>1500</v>
      </c>
      <c r="F18" s="15">
        <v>14</v>
      </c>
      <c r="G18" s="15" t="s">
        <v>1281</v>
      </c>
      <c r="H18" s="16" t="s">
        <v>1855</v>
      </c>
    </row>
    <row r="19" spans="1:8" x14ac:dyDescent="0.2">
      <c r="A19" s="6" t="s">
        <v>13</v>
      </c>
      <c r="B19" s="6" t="s">
        <v>27</v>
      </c>
      <c r="C19" s="7" t="s">
        <v>247</v>
      </c>
      <c r="D19" s="6" t="s">
        <v>251</v>
      </c>
      <c r="E19" s="9">
        <v>150</v>
      </c>
      <c r="F19" s="15">
        <v>15</v>
      </c>
      <c r="G19" s="15" t="s">
        <v>1281</v>
      </c>
      <c r="H19" s="6" t="s">
        <v>1483</v>
      </c>
    </row>
    <row r="20" spans="1:8" x14ac:dyDescent="0.2">
      <c r="A20" s="6" t="s">
        <v>13</v>
      </c>
      <c r="B20" s="6" t="s">
        <v>27</v>
      </c>
      <c r="C20" s="7" t="s">
        <v>238</v>
      </c>
      <c r="D20" s="6" t="s">
        <v>239</v>
      </c>
      <c r="E20" s="9">
        <v>400</v>
      </c>
      <c r="F20" s="15">
        <v>12</v>
      </c>
      <c r="G20" s="15" t="s">
        <v>1281</v>
      </c>
      <c r="H20" s="6" t="s">
        <v>1496</v>
      </c>
    </row>
    <row r="21" spans="1:8" x14ac:dyDescent="0.2">
      <c r="A21" s="6" t="s">
        <v>13</v>
      </c>
      <c r="B21" s="6" t="s">
        <v>539</v>
      </c>
      <c r="C21" s="7" t="s">
        <v>61</v>
      </c>
      <c r="D21" s="6" t="s">
        <v>2390</v>
      </c>
      <c r="E21" s="9">
        <v>1000</v>
      </c>
      <c r="F21" s="15">
        <v>20</v>
      </c>
      <c r="G21" s="15" t="s">
        <v>1281</v>
      </c>
      <c r="H21" s="16" t="s">
        <v>2174</v>
      </c>
    </row>
    <row r="22" spans="1:8" x14ac:dyDescent="0.2">
      <c r="A22" s="6" t="s">
        <v>13</v>
      </c>
      <c r="B22" s="6" t="s">
        <v>97</v>
      </c>
      <c r="C22" s="7" t="s">
        <v>626</v>
      </c>
      <c r="D22" s="6" t="s">
        <v>627</v>
      </c>
      <c r="E22" s="9">
        <v>175</v>
      </c>
      <c r="F22" s="15">
        <v>20</v>
      </c>
      <c r="G22" s="15" t="s">
        <v>1281</v>
      </c>
      <c r="H22" s="6" t="s">
        <v>628</v>
      </c>
    </row>
    <row r="23" spans="1:8" x14ac:dyDescent="0.2">
      <c r="A23" s="6" t="s">
        <v>13</v>
      </c>
      <c r="B23" s="6" t="s">
        <v>97</v>
      </c>
      <c r="C23" s="7" t="s">
        <v>755</v>
      </c>
      <c r="D23" s="6" t="s">
        <v>758</v>
      </c>
      <c r="E23" s="9">
        <v>599.58000000000004</v>
      </c>
      <c r="F23" s="15">
        <v>4</v>
      </c>
      <c r="G23" s="15" t="s">
        <v>1281</v>
      </c>
      <c r="H23" s="16" t="s">
        <v>250</v>
      </c>
    </row>
    <row r="24" spans="1:8" x14ac:dyDescent="0.2">
      <c r="A24" s="6" t="s">
        <v>13</v>
      </c>
      <c r="B24" s="6" t="s">
        <v>97</v>
      </c>
      <c r="C24" s="7" t="s">
        <v>756</v>
      </c>
      <c r="D24" s="6" t="s">
        <v>792</v>
      </c>
      <c r="E24" s="9">
        <v>700</v>
      </c>
      <c r="F24" s="15">
        <v>4</v>
      </c>
      <c r="G24" s="15" t="s">
        <v>1281</v>
      </c>
      <c r="H24" s="16" t="s">
        <v>250</v>
      </c>
    </row>
    <row r="25" spans="1:8" x14ac:dyDescent="0.2">
      <c r="A25" s="6" t="s">
        <v>13</v>
      </c>
      <c r="B25" s="6" t="s">
        <v>97</v>
      </c>
      <c r="C25" s="7" t="s">
        <v>759</v>
      </c>
      <c r="D25" s="6" t="s">
        <v>762</v>
      </c>
      <c r="E25" s="9">
        <v>149.94999999999999</v>
      </c>
      <c r="F25" s="15">
        <v>4</v>
      </c>
      <c r="G25" s="15" t="s">
        <v>1281</v>
      </c>
      <c r="H25" s="16" t="s">
        <v>250</v>
      </c>
    </row>
    <row r="26" spans="1:8" x14ac:dyDescent="0.2">
      <c r="A26" s="6" t="s">
        <v>13</v>
      </c>
      <c r="B26" s="6" t="s">
        <v>97</v>
      </c>
      <c r="C26" s="7" t="s">
        <v>754</v>
      </c>
      <c r="D26" s="6" t="s">
        <v>753</v>
      </c>
      <c r="E26" s="9">
        <v>699.95</v>
      </c>
      <c r="F26" s="15">
        <v>4</v>
      </c>
      <c r="G26" s="15" t="s">
        <v>1281</v>
      </c>
      <c r="H26" s="16" t="s">
        <v>250</v>
      </c>
    </row>
    <row r="27" spans="1:8" x14ac:dyDescent="0.2">
      <c r="A27" s="6" t="s">
        <v>13</v>
      </c>
      <c r="B27" s="6" t="s">
        <v>97</v>
      </c>
      <c r="C27" s="7" t="s">
        <v>757</v>
      </c>
      <c r="D27" s="6" t="s">
        <v>761</v>
      </c>
      <c r="E27" s="9">
        <v>339.95</v>
      </c>
      <c r="F27" s="15">
        <v>4</v>
      </c>
      <c r="G27" s="15" t="s">
        <v>1281</v>
      </c>
      <c r="H27" s="16" t="s">
        <v>250</v>
      </c>
    </row>
    <row r="28" spans="1:8" x14ac:dyDescent="0.2">
      <c r="A28" s="6" t="s">
        <v>13</v>
      </c>
      <c r="B28" s="6" t="s">
        <v>97</v>
      </c>
      <c r="C28" s="7" t="s">
        <v>760</v>
      </c>
      <c r="D28" s="6" t="s">
        <v>791</v>
      </c>
      <c r="E28" s="9">
        <v>419.95</v>
      </c>
      <c r="F28" s="15">
        <v>4</v>
      </c>
      <c r="G28" s="15" t="s">
        <v>1281</v>
      </c>
      <c r="H28" s="16" t="s">
        <v>250</v>
      </c>
    </row>
    <row r="29" spans="1:8" x14ac:dyDescent="0.2">
      <c r="A29" s="6" t="s">
        <v>641</v>
      </c>
      <c r="B29" s="6" t="s">
        <v>97</v>
      </c>
      <c r="C29" s="7" t="s">
        <v>642</v>
      </c>
      <c r="D29" s="6" t="s">
        <v>643</v>
      </c>
      <c r="E29" s="9">
        <v>280</v>
      </c>
      <c r="F29" s="15">
        <v>6</v>
      </c>
      <c r="G29" s="15" t="s">
        <v>1281</v>
      </c>
      <c r="H29" s="16" t="s">
        <v>644</v>
      </c>
    </row>
    <row r="30" spans="1:8" x14ac:dyDescent="0.2">
      <c r="A30" s="6" t="s">
        <v>13</v>
      </c>
      <c r="B30" s="6" t="s">
        <v>97</v>
      </c>
      <c r="C30" s="7" t="s">
        <v>1869</v>
      </c>
      <c r="D30" s="6" t="s">
        <v>2169</v>
      </c>
      <c r="E30" s="9">
        <v>600</v>
      </c>
      <c r="F30" s="15">
        <v>20</v>
      </c>
      <c r="G30" s="15" t="s">
        <v>1281</v>
      </c>
      <c r="H30" s="16" t="s">
        <v>1486</v>
      </c>
    </row>
    <row r="31" spans="1:8" x14ac:dyDescent="0.2">
      <c r="A31" s="6" t="s">
        <v>13</v>
      </c>
      <c r="B31" s="6" t="s">
        <v>97</v>
      </c>
      <c r="C31" s="7" t="s">
        <v>1869</v>
      </c>
      <c r="D31" s="6" t="s">
        <v>2156</v>
      </c>
      <c r="E31" s="9">
        <v>150</v>
      </c>
      <c r="F31" s="15">
        <v>10</v>
      </c>
      <c r="G31" s="15" t="s">
        <v>1281</v>
      </c>
      <c r="H31" s="16" t="s">
        <v>1486</v>
      </c>
    </row>
    <row r="32" spans="1:8" x14ac:dyDescent="0.2">
      <c r="A32" s="6" t="s">
        <v>13</v>
      </c>
      <c r="B32" s="6" t="s">
        <v>97</v>
      </c>
      <c r="C32" s="7" t="s">
        <v>1869</v>
      </c>
      <c r="D32" s="6" t="s">
        <v>2152</v>
      </c>
      <c r="E32" s="9">
        <v>60</v>
      </c>
      <c r="F32" s="15">
        <v>12</v>
      </c>
      <c r="G32" s="15" t="s">
        <v>1281</v>
      </c>
      <c r="H32" s="16" t="s">
        <v>1486</v>
      </c>
    </row>
    <row r="33" spans="1:8" x14ac:dyDescent="0.2">
      <c r="A33" s="6" t="s">
        <v>13</v>
      </c>
      <c r="B33" s="6" t="s">
        <v>97</v>
      </c>
      <c r="C33" s="7" t="s">
        <v>1869</v>
      </c>
      <c r="D33" s="6" t="s">
        <v>2153</v>
      </c>
      <c r="E33" s="9">
        <v>60</v>
      </c>
      <c r="F33" s="15">
        <v>12</v>
      </c>
      <c r="G33" s="15" t="s">
        <v>1281</v>
      </c>
      <c r="H33" s="16" t="s">
        <v>1486</v>
      </c>
    </row>
    <row r="34" spans="1:8" x14ac:dyDescent="0.2">
      <c r="A34" s="6" t="s">
        <v>13</v>
      </c>
      <c r="B34" s="6" t="s">
        <v>97</v>
      </c>
      <c r="C34" s="7" t="s">
        <v>1869</v>
      </c>
      <c r="D34" s="6" t="s">
        <v>2139</v>
      </c>
      <c r="E34" s="9">
        <v>100</v>
      </c>
      <c r="F34" s="15">
        <v>21</v>
      </c>
      <c r="G34" s="15" t="s">
        <v>1281</v>
      </c>
      <c r="H34" s="16" t="s">
        <v>1486</v>
      </c>
    </row>
    <row r="35" spans="1:8" x14ac:dyDescent="0.2">
      <c r="A35" s="6" t="s">
        <v>13</v>
      </c>
      <c r="B35" s="6" t="s">
        <v>97</v>
      </c>
      <c r="C35" s="7" t="s">
        <v>1869</v>
      </c>
      <c r="D35" s="6" t="s">
        <v>2158</v>
      </c>
      <c r="E35" s="9">
        <v>60</v>
      </c>
      <c r="F35" s="15">
        <v>10</v>
      </c>
      <c r="G35" s="15" t="s">
        <v>1281</v>
      </c>
      <c r="H35" s="16" t="s">
        <v>1486</v>
      </c>
    </row>
    <row r="36" spans="1:8" x14ac:dyDescent="0.2">
      <c r="A36" s="6" t="s">
        <v>13</v>
      </c>
      <c r="B36" s="6" t="s">
        <v>97</v>
      </c>
      <c r="C36" s="7" t="s">
        <v>1869</v>
      </c>
      <c r="D36" s="6" t="s">
        <v>2162</v>
      </c>
      <c r="E36" s="9">
        <v>200</v>
      </c>
      <c r="F36" s="15">
        <v>9</v>
      </c>
      <c r="G36" s="15" t="s">
        <v>1281</v>
      </c>
      <c r="H36" s="16" t="s">
        <v>1486</v>
      </c>
    </row>
    <row r="37" spans="1:8" x14ac:dyDescent="0.2">
      <c r="A37" s="6" t="s">
        <v>13</v>
      </c>
      <c r="B37" s="6" t="s">
        <v>97</v>
      </c>
      <c r="C37" s="7" t="s">
        <v>2145</v>
      </c>
      <c r="D37" s="6" t="s">
        <v>2151</v>
      </c>
      <c r="E37" s="9">
        <v>100</v>
      </c>
      <c r="F37" s="15">
        <v>12</v>
      </c>
      <c r="G37" s="15" t="s">
        <v>1281</v>
      </c>
      <c r="H37" s="16" t="s">
        <v>1486</v>
      </c>
    </row>
    <row r="38" spans="1:8" x14ac:dyDescent="0.2">
      <c r="A38" s="6" t="s">
        <v>13</v>
      </c>
      <c r="B38" s="6" t="s">
        <v>97</v>
      </c>
      <c r="C38" s="7" t="s">
        <v>1869</v>
      </c>
      <c r="D38" s="6" t="s">
        <v>2157</v>
      </c>
      <c r="E38" s="9">
        <v>100</v>
      </c>
      <c r="F38" s="15">
        <v>12</v>
      </c>
      <c r="G38" s="15" t="s">
        <v>1281</v>
      </c>
      <c r="H38" s="16" t="s">
        <v>1486</v>
      </c>
    </row>
    <row r="39" spans="1:8" x14ac:dyDescent="0.2">
      <c r="A39" s="6" t="s">
        <v>13</v>
      </c>
      <c r="B39" s="6" t="s">
        <v>97</v>
      </c>
      <c r="C39" s="7" t="s">
        <v>1869</v>
      </c>
      <c r="D39" s="6" t="s">
        <v>2166</v>
      </c>
      <c r="E39" s="9">
        <v>520</v>
      </c>
      <c r="F39" s="15">
        <v>20</v>
      </c>
      <c r="G39" s="15" t="s">
        <v>1281</v>
      </c>
      <c r="H39" s="16" t="s">
        <v>1486</v>
      </c>
    </row>
    <row r="40" spans="1:8" x14ac:dyDescent="0.2">
      <c r="A40" s="6" t="s">
        <v>13</v>
      </c>
      <c r="B40" s="6" t="s">
        <v>97</v>
      </c>
      <c r="C40" s="7" t="s">
        <v>1869</v>
      </c>
      <c r="D40" s="6" t="s">
        <v>2154</v>
      </c>
      <c r="E40" s="9">
        <v>96</v>
      </c>
      <c r="F40" s="15">
        <v>12</v>
      </c>
      <c r="G40" s="15" t="s">
        <v>1281</v>
      </c>
      <c r="H40" s="16" t="s">
        <v>1486</v>
      </c>
    </row>
    <row r="41" spans="1:8" x14ac:dyDescent="0.2">
      <c r="A41" s="6" t="s">
        <v>13</v>
      </c>
      <c r="B41" s="6" t="s">
        <v>97</v>
      </c>
      <c r="C41" s="7" t="s">
        <v>1869</v>
      </c>
      <c r="D41" s="6" t="s">
        <v>2129</v>
      </c>
      <c r="E41" s="9">
        <v>300</v>
      </c>
      <c r="F41" s="15">
        <v>10</v>
      </c>
      <c r="G41" s="15" t="s">
        <v>1281</v>
      </c>
      <c r="H41" s="16" t="s">
        <v>1486</v>
      </c>
    </row>
    <row r="42" spans="1:8" x14ac:dyDescent="0.2">
      <c r="A42" s="6" t="s">
        <v>13</v>
      </c>
      <c r="B42" s="6" t="s">
        <v>97</v>
      </c>
      <c r="C42" s="7" t="s">
        <v>1869</v>
      </c>
      <c r="D42" s="6" t="s">
        <v>2140</v>
      </c>
      <c r="E42" s="9">
        <v>200</v>
      </c>
      <c r="F42" s="15">
        <v>12</v>
      </c>
      <c r="G42" s="15" t="s">
        <v>1281</v>
      </c>
      <c r="H42" s="16" t="s">
        <v>1486</v>
      </c>
    </row>
    <row r="43" spans="1:8" x14ac:dyDescent="0.2">
      <c r="A43" s="6" t="s">
        <v>13</v>
      </c>
      <c r="B43" s="6" t="s">
        <v>97</v>
      </c>
      <c r="C43" s="7" t="s">
        <v>1869</v>
      </c>
      <c r="D43" s="6" t="s">
        <v>2134</v>
      </c>
      <c r="E43" s="9">
        <v>250</v>
      </c>
      <c r="F43" s="15">
        <v>12</v>
      </c>
      <c r="G43" s="15" t="s">
        <v>1281</v>
      </c>
      <c r="H43" s="16" t="s">
        <v>1486</v>
      </c>
    </row>
    <row r="44" spans="1:8" x14ac:dyDescent="0.2">
      <c r="A44" s="6" t="s">
        <v>13</v>
      </c>
      <c r="B44" s="6" t="s">
        <v>97</v>
      </c>
      <c r="C44" s="7" t="s">
        <v>1869</v>
      </c>
      <c r="D44" s="6" t="s">
        <v>2155</v>
      </c>
      <c r="E44" s="9">
        <v>65</v>
      </c>
      <c r="F44" s="15">
        <v>10</v>
      </c>
      <c r="G44" s="15" t="s">
        <v>1281</v>
      </c>
      <c r="H44" s="16" t="s">
        <v>1486</v>
      </c>
    </row>
    <row r="45" spans="1:8" x14ac:dyDescent="0.2">
      <c r="A45" s="6" t="s">
        <v>13</v>
      </c>
      <c r="B45" s="6" t="s">
        <v>97</v>
      </c>
      <c r="C45" s="7" t="s">
        <v>1869</v>
      </c>
      <c r="D45" s="6" t="s">
        <v>2160</v>
      </c>
      <c r="E45" s="9">
        <v>20</v>
      </c>
      <c r="F45" s="15">
        <v>10</v>
      </c>
      <c r="G45" s="15" t="s">
        <v>1281</v>
      </c>
      <c r="H45" s="16" t="s">
        <v>1486</v>
      </c>
    </row>
    <row r="46" spans="1:8" x14ac:dyDescent="0.2">
      <c r="A46" s="6" t="s">
        <v>13</v>
      </c>
      <c r="B46" s="6" t="s">
        <v>97</v>
      </c>
      <c r="C46" s="7" t="s">
        <v>1869</v>
      </c>
      <c r="D46" s="6" t="s">
        <v>2135</v>
      </c>
      <c r="E46" s="9">
        <v>250</v>
      </c>
      <c r="F46" s="15">
        <v>25</v>
      </c>
      <c r="G46" s="15" t="s">
        <v>1281</v>
      </c>
      <c r="H46" s="16" t="s">
        <v>1486</v>
      </c>
    </row>
    <row r="47" spans="1:8" x14ac:dyDescent="0.2">
      <c r="A47" s="6" t="s">
        <v>13</v>
      </c>
      <c r="B47" s="6" t="s">
        <v>97</v>
      </c>
      <c r="C47" s="7" t="s">
        <v>1869</v>
      </c>
      <c r="D47" s="6" t="s">
        <v>2150</v>
      </c>
      <c r="E47" s="9">
        <v>20</v>
      </c>
      <c r="F47" s="15">
        <v>15</v>
      </c>
      <c r="G47" s="15" t="s">
        <v>1281</v>
      </c>
      <c r="H47" s="16" t="s">
        <v>1486</v>
      </c>
    </row>
    <row r="48" spans="1:8" x14ac:dyDescent="0.2">
      <c r="A48" s="6" t="s">
        <v>13</v>
      </c>
      <c r="B48" s="6" t="s">
        <v>97</v>
      </c>
      <c r="C48" s="7" t="s">
        <v>1869</v>
      </c>
      <c r="D48" s="6" t="s">
        <v>2133</v>
      </c>
      <c r="E48" s="9">
        <v>200</v>
      </c>
      <c r="F48" s="15">
        <v>19</v>
      </c>
      <c r="G48" s="15" t="s">
        <v>1281</v>
      </c>
      <c r="H48" s="16" t="s">
        <v>1486</v>
      </c>
    </row>
    <row r="49" spans="1:8" x14ac:dyDescent="0.2">
      <c r="A49" s="6" t="s">
        <v>13</v>
      </c>
      <c r="B49" s="6" t="s">
        <v>97</v>
      </c>
      <c r="C49" s="7" t="s">
        <v>1869</v>
      </c>
      <c r="D49" s="6" t="s">
        <v>2137</v>
      </c>
      <c r="E49" s="9">
        <v>100</v>
      </c>
      <c r="F49" s="15">
        <v>19</v>
      </c>
      <c r="G49" s="15" t="s">
        <v>1281</v>
      </c>
      <c r="H49" s="16" t="s">
        <v>1486</v>
      </c>
    </row>
    <row r="50" spans="1:8" x14ac:dyDescent="0.2">
      <c r="A50" s="6" t="s">
        <v>13</v>
      </c>
      <c r="B50" s="6" t="s">
        <v>97</v>
      </c>
      <c r="C50" s="7" t="s">
        <v>1869</v>
      </c>
      <c r="D50" s="6" t="s">
        <v>2141</v>
      </c>
      <c r="E50" s="9">
        <v>60</v>
      </c>
      <c r="F50" s="15">
        <v>12</v>
      </c>
      <c r="G50" s="15" t="s">
        <v>1281</v>
      </c>
      <c r="H50" s="16" t="s">
        <v>1486</v>
      </c>
    </row>
    <row r="51" spans="1:8" x14ac:dyDescent="0.2">
      <c r="A51" s="6" t="s">
        <v>13</v>
      </c>
      <c r="B51" s="6" t="s">
        <v>97</v>
      </c>
      <c r="C51" s="7" t="s">
        <v>1869</v>
      </c>
      <c r="D51" s="6" t="s">
        <v>3690</v>
      </c>
      <c r="E51" s="9">
        <v>200</v>
      </c>
      <c r="F51" s="15">
        <v>12</v>
      </c>
      <c r="G51" s="15" t="s">
        <v>1281</v>
      </c>
      <c r="H51" s="16" t="s">
        <v>1486</v>
      </c>
    </row>
    <row r="52" spans="1:8" x14ac:dyDescent="0.2">
      <c r="A52" s="6" t="s">
        <v>13</v>
      </c>
      <c r="B52" s="6" t="s">
        <v>97</v>
      </c>
      <c r="C52" s="7" t="s">
        <v>1869</v>
      </c>
      <c r="D52" s="6" t="s">
        <v>2159</v>
      </c>
      <c r="E52" s="9">
        <v>100</v>
      </c>
      <c r="F52" s="15">
        <v>16</v>
      </c>
      <c r="G52" s="15" t="s">
        <v>1281</v>
      </c>
      <c r="H52" s="16" t="s">
        <v>1486</v>
      </c>
    </row>
    <row r="53" spans="1:8" x14ac:dyDescent="0.2">
      <c r="A53" s="6" t="s">
        <v>13</v>
      </c>
      <c r="B53" s="6" t="s">
        <v>97</v>
      </c>
      <c r="C53" s="7" t="s">
        <v>1869</v>
      </c>
      <c r="D53" s="6" t="s">
        <v>2131</v>
      </c>
      <c r="E53" s="9">
        <v>150</v>
      </c>
      <c r="F53" s="15">
        <v>17</v>
      </c>
      <c r="G53" s="15" t="s">
        <v>1281</v>
      </c>
      <c r="H53" s="16" t="s">
        <v>1486</v>
      </c>
    </row>
    <row r="54" spans="1:8" x14ac:dyDescent="0.2">
      <c r="A54" s="6" t="s">
        <v>13</v>
      </c>
      <c r="B54" s="6" t="s">
        <v>97</v>
      </c>
      <c r="C54" s="7" t="s">
        <v>1869</v>
      </c>
      <c r="D54" s="6" t="s">
        <v>2120</v>
      </c>
      <c r="E54" s="9">
        <v>8</v>
      </c>
      <c r="F54" s="15">
        <v>10</v>
      </c>
      <c r="G54" s="15" t="s">
        <v>1281</v>
      </c>
      <c r="H54" s="16" t="s">
        <v>1486</v>
      </c>
    </row>
    <row r="55" spans="1:8" x14ac:dyDescent="0.2">
      <c r="A55" s="6" t="s">
        <v>13</v>
      </c>
      <c r="B55" s="6" t="s">
        <v>97</v>
      </c>
      <c r="C55" s="7" t="s">
        <v>1869</v>
      </c>
      <c r="D55" s="6" t="s">
        <v>2142</v>
      </c>
      <c r="E55" s="9">
        <v>1200</v>
      </c>
      <c r="F55" s="15">
        <v>12</v>
      </c>
      <c r="G55" s="15" t="s">
        <v>1281</v>
      </c>
      <c r="H55" s="16" t="s">
        <v>2143</v>
      </c>
    </row>
    <row r="56" spans="1:8" x14ac:dyDescent="0.2">
      <c r="A56" s="6" t="s">
        <v>13</v>
      </c>
      <c r="B56" s="6" t="s">
        <v>97</v>
      </c>
      <c r="C56" s="7" t="s">
        <v>1869</v>
      </c>
      <c r="D56" s="6" t="s">
        <v>2132</v>
      </c>
      <c r="E56" s="9">
        <v>150</v>
      </c>
      <c r="F56" s="15">
        <v>18</v>
      </c>
      <c r="G56" s="15" t="s">
        <v>1281</v>
      </c>
      <c r="H56" s="16" t="s">
        <v>1486</v>
      </c>
    </row>
    <row r="57" spans="1:8" x14ac:dyDescent="0.2">
      <c r="A57" s="6" t="s">
        <v>13</v>
      </c>
      <c r="B57" s="6" t="s">
        <v>97</v>
      </c>
      <c r="C57" s="7" t="s">
        <v>1869</v>
      </c>
      <c r="D57" s="6" t="s">
        <v>2121</v>
      </c>
      <c r="E57" s="9">
        <v>25</v>
      </c>
      <c r="F57" s="15">
        <v>7</v>
      </c>
      <c r="G57" s="15" t="s">
        <v>1281</v>
      </c>
      <c r="H57" s="16" t="s">
        <v>1486</v>
      </c>
    </row>
    <row r="58" spans="1:8" x14ac:dyDescent="0.2">
      <c r="A58" s="6" t="s">
        <v>13</v>
      </c>
      <c r="B58" s="6" t="s">
        <v>97</v>
      </c>
      <c r="C58" s="7" t="s">
        <v>1869</v>
      </c>
      <c r="D58" s="6" t="s">
        <v>2122</v>
      </c>
      <c r="E58" s="9">
        <v>24</v>
      </c>
      <c r="F58" s="15">
        <v>20</v>
      </c>
      <c r="G58" s="15" t="s">
        <v>1281</v>
      </c>
      <c r="H58" s="16" t="s">
        <v>1486</v>
      </c>
    </row>
    <row r="59" spans="1:8" x14ac:dyDescent="0.2">
      <c r="A59" s="6" t="s">
        <v>13</v>
      </c>
      <c r="B59" s="6" t="s">
        <v>97</v>
      </c>
      <c r="C59" s="7" t="s">
        <v>1869</v>
      </c>
      <c r="D59" s="6" t="s">
        <v>2138</v>
      </c>
      <c r="E59" s="9">
        <v>60</v>
      </c>
      <c r="F59" s="15">
        <v>21</v>
      </c>
      <c r="G59" s="15" t="s">
        <v>1281</v>
      </c>
      <c r="H59" s="16" t="s">
        <v>1486</v>
      </c>
    </row>
    <row r="60" spans="1:8" x14ac:dyDescent="0.2">
      <c r="A60" s="6" t="s">
        <v>13</v>
      </c>
      <c r="B60" s="6" t="s">
        <v>97</v>
      </c>
      <c r="C60" s="7" t="s">
        <v>1869</v>
      </c>
      <c r="D60" s="6" t="s">
        <v>2119</v>
      </c>
      <c r="E60" s="9">
        <v>8</v>
      </c>
      <c r="F60" s="15">
        <v>10</v>
      </c>
      <c r="G60" s="15" t="s">
        <v>1281</v>
      </c>
      <c r="H60" s="16" t="s">
        <v>1486</v>
      </c>
    </row>
    <row r="61" spans="1:8" x14ac:dyDescent="0.2">
      <c r="A61" s="6" t="s">
        <v>13</v>
      </c>
      <c r="B61" s="6" t="s">
        <v>97</v>
      </c>
      <c r="C61" s="7" t="s">
        <v>1869</v>
      </c>
      <c r="D61" s="6" t="s">
        <v>2161</v>
      </c>
      <c r="E61" s="9">
        <v>80</v>
      </c>
      <c r="F61" s="15">
        <v>5</v>
      </c>
      <c r="G61" s="15" t="s">
        <v>1281</v>
      </c>
      <c r="H61" s="16" t="s">
        <v>1486</v>
      </c>
    </row>
    <row r="62" spans="1:8" x14ac:dyDescent="0.2">
      <c r="A62" s="6" t="s">
        <v>13</v>
      </c>
      <c r="B62" s="6" t="s">
        <v>97</v>
      </c>
      <c r="C62" s="7" t="s">
        <v>1869</v>
      </c>
      <c r="D62" s="6" t="s">
        <v>2136</v>
      </c>
      <c r="E62" s="9">
        <v>100</v>
      </c>
      <c r="F62" s="15">
        <v>20</v>
      </c>
      <c r="G62" s="15" t="s">
        <v>1281</v>
      </c>
      <c r="H62" s="16" t="s">
        <v>1486</v>
      </c>
    </row>
    <row r="63" spans="1:8" x14ac:dyDescent="0.2">
      <c r="A63" s="6" t="s">
        <v>13</v>
      </c>
      <c r="B63" s="6" t="s">
        <v>97</v>
      </c>
      <c r="C63" s="7" t="s">
        <v>1869</v>
      </c>
      <c r="D63" s="6" t="s">
        <v>2163</v>
      </c>
      <c r="E63" s="9">
        <v>300</v>
      </c>
      <c r="F63" s="15">
        <v>20</v>
      </c>
      <c r="G63" s="15" t="s">
        <v>1281</v>
      </c>
      <c r="H63" s="16" t="s">
        <v>1486</v>
      </c>
    </row>
    <row r="64" spans="1:8" x14ac:dyDescent="0.2">
      <c r="A64" s="6" t="s">
        <v>13</v>
      </c>
      <c r="B64" s="6" t="s">
        <v>97</v>
      </c>
      <c r="C64" s="7" t="s">
        <v>2123</v>
      </c>
      <c r="D64" s="6" t="s">
        <v>2124</v>
      </c>
      <c r="E64" s="9">
        <v>160</v>
      </c>
      <c r="F64" s="15">
        <v>15</v>
      </c>
      <c r="G64" s="15" t="s">
        <v>1281</v>
      </c>
      <c r="H64" s="16" t="s">
        <v>1486</v>
      </c>
    </row>
    <row r="65" spans="1:8" x14ac:dyDescent="0.2">
      <c r="A65" s="6" t="s">
        <v>13</v>
      </c>
      <c r="B65" s="6" t="s">
        <v>97</v>
      </c>
      <c r="C65" s="7" t="s">
        <v>2123</v>
      </c>
      <c r="D65" s="6" t="s">
        <v>2164</v>
      </c>
      <c r="E65" s="9">
        <v>300</v>
      </c>
      <c r="F65" s="15">
        <v>8</v>
      </c>
      <c r="G65" s="15" t="s">
        <v>1281</v>
      </c>
      <c r="H65" s="16" t="s">
        <v>1486</v>
      </c>
    </row>
    <row r="66" spans="1:8" x14ac:dyDescent="0.2">
      <c r="A66" s="6" t="s">
        <v>13</v>
      </c>
      <c r="B66" s="6" t="s">
        <v>97</v>
      </c>
      <c r="C66" s="7" t="s">
        <v>2113</v>
      </c>
      <c r="D66" s="6" t="s">
        <v>2114</v>
      </c>
      <c r="E66" s="9">
        <v>600</v>
      </c>
      <c r="F66" s="15">
        <v>5</v>
      </c>
      <c r="G66" s="15" t="s">
        <v>1281</v>
      </c>
      <c r="H66" s="16" t="s">
        <v>2115</v>
      </c>
    </row>
    <row r="67" spans="1:8" x14ac:dyDescent="0.2">
      <c r="A67" s="6" t="s">
        <v>13</v>
      </c>
      <c r="B67" s="6" t="s">
        <v>97</v>
      </c>
      <c r="C67" s="7" t="s">
        <v>137</v>
      </c>
      <c r="D67" s="6" t="s">
        <v>235</v>
      </c>
      <c r="E67" s="9">
        <v>3500</v>
      </c>
      <c r="F67" s="15">
        <v>14</v>
      </c>
      <c r="G67" s="15" t="s">
        <v>1281</v>
      </c>
      <c r="H67" s="6"/>
    </row>
    <row r="68" spans="1:8" x14ac:dyDescent="0.2">
      <c r="A68" s="6" t="s">
        <v>13</v>
      </c>
      <c r="B68" s="6" t="s">
        <v>97</v>
      </c>
      <c r="C68" s="7" t="s">
        <v>126</v>
      </c>
      <c r="D68" s="6" t="s">
        <v>142</v>
      </c>
      <c r="E68" s="9">
        <v>750</v>
      </c>
      <c r="F68" s="15">
        <v>15</v>
      </c>
      <c r="G68" s="15" t="s">
        <v>1281</v>
      </c>
      <c r="H68" s="6" t="s">
        <v>2116</v>
      </c>
    </row>
    <row r="69" spans="1:8" x14ac:dyDescent="0.2">
      <c r="A69" s="6" t="s">
        <v>13</v>
      </c>
      <c r="B69" s="6" t="s">
        <v>97</v>
      </c>
      <c r="C69" s="7" t="s">
        <v>731</v>
      </c>
      <c r="D69" s="6" t="s">
        <v>732</v>
      </c>
      <c r="E69" s="9">
        <v>20</v>
      </c>
      <c r="F69" s="15">
        <v>1</v>
      </c>
      <c r="G69" s="15" t="s">
        <v>1082</v>
      </c>
      <c r="H69" s="16" t="s">
        <v>250</v>
      </c>
    </row>
    <row r="70" spans="1:8" x14ac:dyDescent="0.2">
      <c r="A70" s="6" t="s">
        <v>13</v>
      </c>
      <c r="B70" s="6" t="s">
        <v>97</v>
      </c>
      <c r="C70" s="7" t="s">
        <v>723</v>
      </c>
      <c r="D70" s="6" t="s">
        <v>724</v>
      </c>
      <c r="E70" s="9">
        <v>169.95</v>
      </c>
      <c r="F70" s="15">
        <v>4</v>
      </c>
      <c r="G70" s="15" t="s">
        <v>1281</v>
      </c>
      <c r="H70" s="16" t="s">
        <v>250</v>
      </c>
    </row>
    <row r="71" spans="1:8" x14ac:dyDescent="0.2">
      <c r="A71" s="6" t="s">
        <v>13</v>
      </c>
      <c r="B71" s="6" t="s">
        <v>97</v>
      </c>
      <c r="C71" s="7" t="s">
        <v>729</v>
      </c>
      <c r="D71" s="6" t="s">
        <v>730</v>
      </c>
      <c r="E71" s="9">
        <v>49.95</v>
      </c>
      <c r="F71" s="15">
        <v>4</v>
      </c>
      <c r="G71" s="15" t="s">
        <v>1281</v>
      </c>
      <c r="H71" s="16" t="s">
        <v>250</v>
      </c>
    </row>
    <row r="72" spans="1:8" x14ac:dyDescent="0.2">
      <c r="A72" s="6" t="s">
        <v>13</v>
      </c>
      <c r="B72" s="6" t="s">
        <v>97</v>
      </c>
      <c r="C72" s="7" t="s">
        <v>121</v>
      </c>
      <c r="D72" s="6" t="s">
        <v>1311</v>
      </c>
      <c r="E72" s="9">
        <v>120</v>
      </c>
      <c r="F72" s="15">
        <v>8</v>
      </c>
      <c r="G72" s="15" t="s">
        <v>1281</v>
      </c>
      <c r="H72" s="16" t="s">
        <v>1312</v>
      </c>
    </row>
    <row r="73" spans="1:8" x14ac:dyDescent="0.2">
      <c r="A73" s="6" t="s">
        <v>13</v>
      </c>
      <c r="B73" s="6" t="s">
        <v>97</v>
      </c>
      <c r="C73" s="7" t="s">
        <v>121</v>
      </c>
      <c r="D73" s="6" t="s">
        <v>1310</v>
      </c>
      <c r="E73" s="9">
        <v>375</v>
      </c>
      <c r="F73" s="15">
        <v>19</v>
      </c>
      <c r="G73" s="15" t="s">
        <v>1281</v>
      </c>
      <c r="H73" s="16" t="s">
        <v>1308</v>
      </c>
    </row>
    <row r="74" spans="1:8" x14ac:dyDescent="0.2">
      <c r="A74" s="6" t="s">
        <v>13</v>
      </c>
      <c r="B74" s="6" t="s">
        <v>97</v>
      </c>
      <c r="C74" s="7" t="s">
        <v>121</v>
      </c>
      <c r="D74" s="6" t="s">
        <v>1305</v>
      </c>
      <c r="E74" s="9">
        <v>229.95</v>
      </c>
      <c r="F74" s="15">
        <v>17</v>
      </c>
      <c r="G74" s="15" t="s">
        <v>1281</v>
      </c>
      <c r="H74" s="16" t="s">
        <v>1306</v>
      </c>
    </row>
    <row r="75" spans="1:8" x14ac:dyDescent="0.2">
      <c r="A75" s="6" t="s">
        <v>13</v>
      </c>
      <c r="B75" s="6" t="s">
        <v>97</v>
      </c>
      <c r="C75" s="7" t="s">
        <v>121</v>
      </c>
      <c r="D75" s="6" t="s">
        <v>1307</v>
      </c>
      <c r="E75" s="9">
        <v>438</v>
      </c>
      <c r="F75" s="15">
        <v>42</v>
      </c>
      <c r="G75" s="15" t="s">
        <v>1281</v>
      </c>
      <c r="H75" s="16" t="s">
        <v>1308</v>
      </c>
    </row>
    <row r="76" spans="1:8" x14ac:dyDescent="0.2">
      <c r="A76" s="6" t="s">
        <v>13</v>
      </c>
      <c r="B76" s="6" t="s">
        <v>97</v>
      </c>
      <c r="C76" s="7" t="s">
        <v>121</v>
      </c>
      <c r="D76" s="6" t="s">
        <v>3691</v>
      </c>
      <c r="E76" s="9">
        <v>998</v>
      </c>
      <c r="F76" s="15">
        <v>39</v>
      </c>
      <c r="G76" s="15" t="s">
        <v>1281</v>
      </c>
      <c r="H76" s="16" t="s">
        <v>1313</v>
      </c>
    </row>
    <row r="77" spans="1:8" x14ac:dyDescent="0.2">
      <c r="A77" s="6" t="s">
        <v>13</v>
      </c>
      <c r="B77" s="6" t="s">
        <v>97</v>
      </c>
      <c r="C77" s="7" t="s">
        <v>121</v>
      </c>
      <c r="D77" s="6" t="s">
        <v>1309</v>
      </c>
      <c r="E77" s="9">
        <v>284</v>
      </c>
      <c r="F77" s="15">
        <v>39</v>
      </c>
      <c r="G77" s="15" t="s">
        <v>1281</v>
      </c>
      <c r="H77" s="16" t="s">
        <v>1308</v>
      </c>
    </row>
    <row r="78" spans="1:8" x14ac:dyDescent="0.2">
      <c r="A78" s="6" t="s">
        <v>13</v>
      </c>
      <c r="B78" s="6" t="s">
        <v>97</v>
      </c>
      <c r="C78" s="7" t="s">
        <v>121</v>
      </c>
      <c r="D78" s="6" t="s">
        <v>1303</v>
      </c>
      <c r="E78" s="9">
        <v>596.4</v>
      </c>
      <c r="F78" s="15">
        <v>39</v>
      </c>
      <c r="G78" s="15" t="s">
        <v>1281</v>
      </c>
      <c r="H78" s="16" t="s">
        <v>1304</v>
      </c>
    </row>
    <row r="79" spans="1:8" x14ac:dyDescent="0.2">
      <c r="A79" s="6" t="s">
        <v>13</v>
      </c>
      <c r="B79" s="6" t="s">
        <v>97</v>
      </c>
      <c r="C79" s="7" t="s">
        <v>653</v>
      </c>
      <c r="D79" s="6" t="s">
        <v>654</v>
      </c>
      <c r="E79" s="9">
        <v>795</v>
      </c>
      <c r="F79" s="15">
        <v>18</v>
      </c>
      <c r="G79" s="15" t="s">
        <v>1281</v>
      </c>
      <c r="H79" s="16" t="s">
        <v>655</v>
      </c>
    </row>
    <row r="80" spans="1:8" x14ac:dyDescent="0.2">
      <c r="A80" s="6" t="s">
        <v>13</v>
      </c>
      <c r="B80" s="6" t="s">
        <v>97</v>
      </c>
      <c r="C80" s="7" t="s">
        <v>726</v>
      </c>
      <c r="D80" s="6" t="s">
        <v>727</v>
      </c>
      <c r="E80" s="9">
        <v>79.95</v>
      </c>
      <c r="F80" s="15">
        <v>4</v>
      </c>
      <c r="G80" s="15" t="s">
        <v>1281</v>
      </c>
      <c r="H80" s="16" t="s">
        <v>250</v>
      </c>
    </row>
    <row r="81" spans="1:8" x14ac:dyDescent="0.2">
      <c r="A81" s="6" t="s">
        <v>13</v>
      </c>
      <c r="B81" s="6" t="s">
        <v>97</v>
      </c>
      <c r="C81" s="7" t="s">
        <v>728</v>
      </c>
      <c r="D81" s="6" t="s">
        <v>2165</v>
      </c>
      <c r="E81" s="9">
        <v>99.95</v>
      </c>
      <c r="F81" s="15">
        <v>4</v>
      </c>
      <c r="G81" s="15" t="s">
        <v>1281</v>
      </c>
      <c r="H81" s="16" t="s">
        <v>250</v>
      </c>
    </row>
    <row r="82" spans="1:8" x14ac:dyDescent="0.2">
      <c r="A82" s="6" t="s">
        <v>13</v>
      </c>
      <c r="B82" s="6" t="s">
        <v>97</v>
      </c>
      <c r="C82" s="7" t="s">
        <v>613</v>
      </c>
      <c r="D82" s="6" t="s">
        <v>614</v>
      </c>
      <c r="E82" s="9">
        <v>7000</v>
      </c>
      <c r="F82" s="15">
        <v>14</v>
      </c>
      <c r="G82" s="15" t="s">
        <v>1281</v>
      </c>
      <c r="H82" s="6" t="s">
        <v>2290</v>
      </c>
    </row>
    <row r="83" spans="1:8" x14ac:dyDescent="0.2">
      <c r="A83" s="6" t="s">
        <v>13</v>
      </c>
      <c r="B83" s="6" t="s">
        <v>97</v>
      </c>
      <c r="C83" s="7" t="s">
        <v>750</v>
      </c>
      <c r="D83" s="6" t="s">
        <v>745</v>
      </c>
      <c r="E83" s="9">
        <v>250</v>
      </c>
      <c r="F83" s="15">
        <v>15</v>
      </c>
      <c r="G83" s="15" t="s">
        <v>1281</v>
      </c>
      <c r="H83" s="16" t="s">
        <v>250</v>
      </c>
    </row>
    <row r="84" spans="1:8" x14ac:dyDescent="0.2">
      <c r="A84" s="6" t="s">
        <v>13</v>
      </c>
      <c r="B84" s="6" t="s">
        <v>97</v>
      </c>
      <c r="C84" s="7" t="s">
        <v>740</v>
      </c>
      <c r="D84" s="6" t="s">
        <v>741</v>
      </c>
      <c r="E84" s="9">
        <f>19.95*4</f>
        <v>79.8</v>
      </c>
      <c r="F84" s="15">
        <v>6</v>
      </c>
      <c r="G84" s="15" t="s">
        <v>1281</v>
      </c>
      <c r="H84" s="16" t="s">
        <v>250</v>
      </c>
    </row>
    <row r="85" spans="1:8" x14ac:dyDescent="0.2">
      <c r="A85" s="6" t="s">
        <v>13</v>
      </c>
      <c r="B85" s="6" t="s">
        <v>97</v>
      </c>
      <c r="C85" s="7" t="s">
        <v>636</v>
      </c>
      <c r="D85" s="6" t="s">
        <v>637</v>
      </c>
      <c r="E85" s="9">
        <v>115</v>
      </c>
      <c r="F85" s="15">
        <v>10</v>
      </c>
      <c r="G85" s="15" t="s">
        <v>1281</v>
      </c>
      <c r="H85" s="16" t="s">
        <v>638</v>
      </c>
    </row>
    <row r="86" spans="1:8" x14ac:dyDescent="0.2">
      <c r="A86" s="6" t="s">
        <v>13</v>
      </c>
      <c r="B86" s="6" t="s">
        <v>97</v>
      </c>
      <c r="C86" s="7" t="s">
        <v>636</v>
      </c>
      <c r="D86" s="6" t="s">
        <v>640</v>
      </c>
      <c r="E86" s="9">
        <v>54</v>
      </c>
      <c r="F86" s="15">
        <v>8</v>
      </c>
      <c r="G86" s="15" t="s">
        <v>1281</v>
      </c>
      <c r="H86" s="16" t="s">
        <v>639</v>
      </c>
    </row>
    <row r="87" spans="1:8" x14ac:dyDescent="0.2">
      <c r="A87" s="6" t="s">
        <v>13</v>
      </c>
      <c r="B87" s="6" t="s">
        <v>97</v>
      </c>
      <c r="C87" s="7" t="s">
        <v>667</v>
      </c>
      <c r="D87" s="6" t="s">
        <v>668</v>
      </c>
      <c r="E87" s="9">
        <v>80</v>
      </c>
      <c r="F87" s="15">
        <v>12</v>
      </c>
      <c r="G87" s="15" t="s">
        <v>1281</v>
      </c>
      <c r="H87" s="6" t="s">
        <v>669</v>
      </c>
    </row>
    <row r="88" spans="1:8" x14ac:dyDescent="0.2">
      <c r="A88" s="6" t="s">
        <v>13</v>
      </c>
      <c r="B88" s="6" t="s">
        <v>97</v>
      </c>
      <c r="C88" s="7" t="s">
        <v>672</v>
      </c>
      <c r="D88" s="6" t="s">
        <v>673</v>
      </c>
      <c r="E88" s="9">
        <v>26</v>
      </c>
      <c r="F88" s="15">
        <v>12</v>
      </c>
      <c r="G88" s="15" t="s">
        <v>1281</v>
      </c>
      <c r="H88" s="6" t="s">
        <v>669</v>
      </c>
    </row>
    <row r="89" spans="1:8" x14ac:dyDescent="0.2">
      <c r="A89" s="6" t="s">
        <v>13</v>
      </c>
      <c r="B89" s="6" t="s">
        <v>97</v>
      </c>
      <c r="C89" s="7" t="s">
        <v>670</v>
      </c>
      <c r="D89" s="6" t="s">
        <v>671</v>
      </c>
      <c r="E89" s="9">
        <v>123</v>
      </c>
      <c r="F89" s="15">
        <v>12</v>
      </c>
      <c r="G89" s="15" t="s">
        <v>1281</v>
      </c>
      <c r="H89" s="6" t="s">
        <v>669</v>
      </c>
    </row>
    <row r="90" spans="1:8" x14ac:dyDescent="0.2">
      <c r="A90" s="6" t="s">
        <v>13</v>
      </c>
      <c r="B90" s="6" t="s">
        <v>97</v>
      </c>
      <c r="C90" s="7" t="s">
        <v>127</v>
      </c>
      <c r="D90" s="6" t="s">
        <v>665</v>
      </c>
      <c r="E90" s="9">
        <v>650</v>
      </c>
      <c r="F90" s="15">
        <v>17</v>
      </c>
      <c r="G90" s="15" t="s">
        <v>1281</v>
      </c>
      <c r="H90" s="6" t="s">
        <v>666</v>
      </c>
    </row>
    <row r="91" spans="1:8" x14ac:dyDescent="0.2">
      <c r="A91" s="6" t="s">
        <v>13</v>
      </c>
      <c r="B91" s="6" t="s">
        <v>97</v>
      </c>
      <c r="C91" s="7" t="s">
        <v>1288</v>
      </c>
      <c r="D91" s="6" t="s">
        <v>725</v>
      </c>
      <c r="E91" s="9">
        <f>2*23.95</f>
        <v>47.9</v>
      </c>
      <c r="F91" s="15">
        <v>4</v>
      </c>
      <c r="G91" s="15" t="s">
        <v>1281</v>
      </c>
      <c r="H91" s="16" t="s">
        <v>250</v>
      </c>
    </row>
    <row r="92" spans="1:8" x14ac:dyDescent="0.2">
      <c r="A92" s="6" t="s">
        <v>13</v>
      </c>
      <c r="B92" s="6" t="s">
        <v>97</v>
      </c>
      <c r="C92" s="7" t="s">
        <v>27</v>
      </c>
      <c r="D92" s="6" t="s">
        <v>658</v>
      </c>
      <c r="E92" s="9">
        <v>580</v>
      </c>
      <c r="F92" s="15">
        <v>14</v>
      </c>
      <c r="G92" s="15" t="s">
        <v>1281</v>
      </c>
      <c r="H92" s="16" t="s">
        <v>659</v>
      </c>
    </row>
    <row r="93" spans="1:8" x14ac:dyDescent="0.2">
      <c r="A93" s="6" t="s">
        <v>13</v>
      </c>
      <c r="B93" s="6" t="s">
        <v>97</v>
      </c>
      <c r="C93" s="7" t="s">
        <v>27</v>
      </c>
      <c r="D93" s="6" t="s">
        <v>657</v>
      </c>
      <c r="E93" s="9">
        <v>960</v>
      </c>
      <c r="F93" s="15">
        <v>1</v>
      </c>
      <c r="G93" s="15" t="s">
        <v>1281</v>
      </c>
      <c r="H93" s="16" t="s">
        <v>635</v>
      </c>
    </row>
    <row r="94" spans="1:8" x14ac:dyDescent="0.2">
      <c r="A94" s="6" t="s">
        <v>13</v>
      </c>
      <c r="B94" s="6" t="s">
        <v>97</v>
      </c>
      <c r="C94" s="7" t="s">
        <v>551</v>
      </c>
      <c r="D94" s="6" t="s">
        <v>650</v>
      </c>
      <c r="E94" s="9">
        <v>640</v>
      </c>
      <c r="F94" s="15">
        <v>17</v>
      </c>
      <c r="G94" s="15" t="s">
        <v>1281</v>
      </c>
      <c r="H94" s="16" t="s">
        <v>662</v>
      </c>
    </row>
    <row r="95" spans="1:8" x14ac:dyDescent="0.2">
      <c r="A95" s="6" t="s">
        <v>13</v>
      </c>
      <c r="B95" s="6" t="s">
        <v>97</v>
      </c>
      <c r="C95" s="7" t="s">
        <v>764</v>
      </c>
      <c r="D95" s="6" t="s">
        <v>763</v>
      </c>
      <c r="E95" s="9">
        <v>99</v>
      </c>
      <c r="F95" s="15">
        <v>15</v>
      </c>
      <c r="G95" s="15" t="s">
        <v>1281</v>
      </c>
      <c r="H95" s="16" t="s">
        <v>250</v>
      </c>
    </row>
    <row r="96" spans="1:8" x14ac:dyDescent="0.2">
      <c r="A96" s="6" t="s">
        <v>13</v>
      </c>
      <c r="B96" s="6" t="s">
        <v>97</v>
      </c>
      <c r="C96" s="7" t="s">
        <v>674</v>
      </c>
      <c r="D96" s="6" t="s">
        <v>716</v>
      </c>
      <c r="E96" s="9">
        <v>240</v>
      </c>
      <c r="F96" s="15">
        <v>5</v>
      </c>
      <c r="G96" s="15" t="s">
        <v>1281</v>
      </c>
      <c r="H96" s="16" t="s">
        <v>717</v>
      </c>
    </row>
    <row r="97" spans="1:8" x14ac:dyDescent="0.2">
      <c r="A97" s="6" t="s">
        <v>13</v>
      </c>
      <c r="B97" s="6" t="s">
        <v>97</v>
      </c>
      <c r="C97" s="7" t="s">
        <v>674</v>
      </c>
      <c r="D97" s="6" t="s">
        <v>3692</v>
      </c>
      <c r="E97" s="9">
        <v>35</v>
      </c>
      <c r="F97" s="15">
        <v>3</v>
      </c>
      <c r="G97" s="15" t="s">
        <v>1281</v>
      </c>
      <c r="H97" s="16" t="s">
        <v>129</v>
      </c>
    </row>
    <row r="98" spans="1:8" x14ac:dyDescent="0.2">
      <c r="A98" s="6" t="s">
        <v>13</v>
      </c>
      <c r="B98" s="6" t="s">
        <v>97</v>
      </c>
      <c r="C98" s="7" t="s">
        <v>674</v>
      </c>
      <c r="D98" s="6" t="s">
        <v>690</v>
      </c>
      <c r="E98" s="9">
        <v>33</v>
      </c>
      <c r="F98" s="15">
        <v>4</v>
      </c>
      <c r="G98" s="15" t="s">
        <v>1281</v>
      </c>
      <c r="H98" s="16" t="s">
        <v>129</v>
      </c>
    </row>
    <row r="99" spans="1:8" x14ac:dyDescent="0.2">
      <c r="A99" s="6" t="s">
        <v>13</v>
      </c>
      <c r="B99" s="6" t="s">
        <v>97</v>
      </c>
      <c r="C99" s="7" t="s">
        <v>674</v>
      </c>
      <c r="D99" s="6" t="s">
        <v>688</v>
      </c>
      <c r="E99" s="9">
        <v>60</v>
      </c>
      <c r="F99" s="15">
        <v>6</v>
      </c>
      <c r="G99" s="15" t="s">
        <v>1281</v>
      </c>
      <c r="H99" s="16" t="s">
        <v>129</v>
      </c>
    </row>
    <row r="100" spans="1:8" x14ac:dyDescent="0.2">
      <c r="A100" s="6" t="s">
        <v>13</v>
      </c>
      <c r="B100" s="6" t="s">
        <v>97</v>
      </c>
      <c r="C100" s="7" t="s">
        <v>674</v>
      </c>
      <c r="D100" s="6" t="s">
        <v>686</v>
      </c>
      <c r="E100" s="9">
        <v>20</v>
      </c>
      <c r="F100" s="15">
        <v>16</v>
      </c>
      <c r="G100" s="15" t="s">
        <v>1281</v>
      </c>
      <c r="H100" s="16" t="s">
        <v>681</v>
      </c>
    </row>
    <row r="101" spans="1:8" x14ac:dyDescent="0.2">
      <c r="A101" s="6" t="s">
        <v>13</v>
      </c>
      <c r="B101" s="6" t="s">
        <v>97</v>
      </c>
      <c r="C101" s="7" t="s">
        <v>674</v>
      </c>
      <c r="D101" s="6" t="s">
        <v>680</v>
      </c>
      <c r="E101" s="9">
        <v>8</v>
      </c>
      <c r="F101" s="15">
        <v>28</v>
      </c>
      <c r="G101" s="15" t="s">
        <v>1281</v>
      </c>
      <c r="H101" s="16" t="s">
        <v>681</v>
      </c>
    </row>
    <row r="102" spans="1:8" x14ac:dyDescent="0.2">
      <c r="A102" s="6" t="s">
        <v>13</v>
      </c>
      <c r="B102" s="6" t="s">
        <v>97</v>
      </c>
      <c r="C102" s="7" t="s">
        <v>674</v>
      </c>
      <c r="D102" s="6" t="s">
        <v>693</v>
      </c>
      <c r="E102" s="9">
        <v>45</v>
      </c>
      <c r="F102" s="15">
        <v>20</v>
      </c>
      <c r="G102" s="15" t="s">
        <v>1281</v>
      </c>
      <c r="H102" s="16" t="s">
        <v>694</v>
      </c>
    </row>
    <row r="103" spans="1:8" x14ac:dyDescent="0.2">
      <c r="A103" s="6" t="s">
        <v>13</v>
      </c>
      <c r="B103" s="6" t="s">
        <v>97</v>
      </c>
      <c r="C103" s="7" t="s">
        <v>674</v>
      </c>
      <c r="D103" s="6" t="s">
        <v>692</v>
      </c>
      <c r="E103" s="9">
        <v>20</v>
      </c>
      <c r="F103" s="15">
        <v>20</v>
      </c>
      <c r="G103" s="15" t="s">
        <v>1281</v>
      </c>
      <c r="H103" s="16" t="s">
        <v>634</v>
      </c>
    </row>
    <row r="104" spans="1:8" x14ac:dyDescent="0.2">
      <c r="A104" s="6" t="s">
        <v>13</v>
      </c>
      <c r="B104" s="6" t="s">
        <v>97</v>
      </c>
      <c r="C104" s="7" t="s">
        <v>674</v>
      </c>
      <c r="D104" s="6" t="s">
        <v>719</v>
      </c>
      <c r="E104" s="9">
        <v>36</v>
      </c>
      <c r="F104" s="15">
        <v>15</v>
      </c>
      <c r="G104" s="15" t="s">
        <v>1281</v>
      </c>
      <c r="H104" s="16" t="s">
        <v>129</v>
      </c>
    </row>
    <row r="105" spans="1:8" x14ac:dyDescent="0.2">
      <c r="A105" s="6" t="s">
        <v>13</v>
      </c>
      <c r="B105" s="6" t="s">
        <v>97</v>
      </c>
      <c r="C105" s="7" t="s">
        <v>674</v>
      </c>
      <c r="D105" s="6" t="s">
        <v>718</v>
      </c>
      <c r="E105" s="9">
        <v>30</v>
      </c>
      <c r="F105" s="15">
        <v>4</v>
      </c>
      <c r="G105" s="15" t="s">
        <v>1281</v>
      </c>
      <c r="H105" s="16" t="s">
        <v>129</v>
      </c>
    </row>
    <row r="106" spans="1:8" x14ac:dyDescent="0.2">
      <c r="A106" s="6" t="s">
        <v>13</v>
      </c>
      <c r="B106" s="6" t="s">
        <v>97</v>
      </c>
      <c r="C106" s="7" t="s">
        <v>674</v>
      </c>
      <c r="D106" s="6" t="s">
        <v>677</v>
      </c>
      <c r="E106" s="9">
        <v>150</v>
      </c>
      <c r="F106" s="15">
        <v>4</v>
      </c>
      <c r="G106" s="15" t="s">
        <v>1281</v>
      </c>
      <c r="H106" s="16" t="s">
        <v>678</v>
      </c>
    </row>
    <row r="107" spans="1:8" x14ac:dyDescent="0.2">
      <c r="A107" s="6" t="s">
        <v>13</v>
      </c>
      <c r="B107" s="6" t="s">
        <v>97</v>
      </c>
      <c r="C107" s="7" t="s">
        <v>674</v>
      </c>
      <c r="D107" s="6" t="s">
        <v>685</v>
      </c>
      <c r="E107" s="9">
        <v>25</v>
      </c>
      <c r="F107" s="15">
        <v>1</v>
      </c>
      <c r="G107" s="15" t="s">
        <v>1281</v>
      </c>
      <c r="H107" s="16" t="s">
        <v>681</v>
      </c>
    </row>
    <row r="108" spans="1:8" x14ac:dyDescent="0.2">
      <c r="A108" s="6" t="s">
        <v>13</v>
      </c>
      <c r="B108" s="6" t="s">
        <v>97</v>
      </c>
      <c r="C108" s="7" t="s">
        <v>674</v>
      </c>
      <c r="D108" s="6" t="s">
        <v>710</v>
      </c>
      <c r="E108" s="9">
        <v>149</v>
      </c>
      <c r="F108" s="15">
        <v>20</v>
      </c>
      <c r="G108" s="15" t="s">
        <v>1281</v>
      </c>
      <c r="H108" s="16" t="s">
        <v>634</v>
      </c>
    </row>
    <row r="109" spans="1:8" x14ac:dyDescent="0.2">
      <c r="A109" s="6" t="s">
        <v>13</v>
      </c>
      <c r="B109" s="6" t="s">
        <v>97</v>
      </c>
      <c r="C109" s="7" t="s">
        <v>674</v>
      </c>
      <c r="D109" s="6" t="s">
        <v>2111</v>
      </c>
      <c r="E109" s="9">
        <v>16</v>
      </c>
      <c r="F109" s="15">
        <v>4</v>
      </c>
      <c r="G109" s="15" t="s">
        <v>1281</v>
      </c>
      <c r="H109" s="16" t="s">
        <v>681</v>
      </c>
    </row>
    <row r="110" spans="1:8" x14ac:dyDescent="0.2">
      <c r="A110" s="6" t="s">
        <v>13</v>
      </c>
      <c r="B110" s="6" t="s">
        <v>97</v>
      </c>
      <c r="C110" s="7" t="s">
        <v>674</v>
      </c>
      <c r="D110" s="6" t="s">
        <v>709</v>
      </c>
      <c r="E110" s="9">
        <v>24</v>
      </c>
      <c r="F110" s="15">
        <v>16</v>
      </c>
      <c r="G110" s="15" t="s">
        <v>1281</v>
      </c>
      <c r="H110" s="16" t="s">
        <v>681</v>
      </c>
    </row>
    <row r="111" spans="1:8" x14ac:dyDescent="0.2">
      <c r="A111" s="6" t="s">
        <v>13</v>
      </c>
      <c r="B111" s="6" t="s">
        <v>97</v>
      </c>
      <c r="C111" s="7" t="s">
        <v>674</v>
      </c>
      <c r="D111" s="6" t="s">
        <v>706</v>
      </c>
      <c r="E111" s="9">
        <v>23</v>
      </c>
      <c r="F111" s="15">
        <v>20</v>
      </c>
      <c r="G111" s="15" t="s">
        <v>1281</v>
      </c>
      <c r="H111" s="16" t="s">
        <v>705</v>
      </c>
    </row>
    <row r="112" spans="1:8" x14ac:dyDescent="0.2">
      <c r="A112" s="6" t="s">
        <v>13</v>
      </c>
      <c r="B112" s="6" t="s">
        <v>97</v>
      </c>
      <c r="C112" s="7" t="s">
        <v>674</v>
      </c>
      <c r="D112" s="6" t="s">
        <v>682</v>
      </c>
      <c r="E112" s="9">
        <v>20</v>
      </c>
      <c r="F112" s="15">
        <v>28</v>
      </c>
      <c r="G112" s="15" t="s">
        <v>1281</v>
      </c>
      <c r="H112" s="16" t="s">
        <v>681</v>
      </c>
    </row>
    <row r="113" spans="1:8" x14ac:dyDescent="0.2">
      <c r="A113" s="6" t="s">
        <v>13</v>
      </c>
      <c r="B113" s="6" t="s">
        <v>97</v>
      </c>
      <c r="C113" s="7" t="s">
        <v>674</v>
      </c>
      <c r="D113" s="6" t="s">
        <v>1302</v>
      </c>
      <c r="E113" s="9">
        <v>35</v>
      </c>
      <c r="F113" s="15">
        <v>21</v>
      </c>
      <c r="G113" s="15" t="s">
        <v>1281</v>
      </c>
      <c r="H113" s="16" t="s">
        <v>678</v>
      </c>
    </row>
    <row r="114" spans="1:8" x14ac:dyDescent="0.2">
      <c r="A114" s="6" t="s">
        <v>13</v>
      </c>
      <c r="B114" s="6" t="s">
        <v>97</v>
      </c>
      <c r="C114" s="7" t="s">
        <v>674</v>
      </c>
      <c r="D114" s="6" t="s">
        <v>684</v>
      </c>
      <c r="E114" s="9">
        <v>20</v>
      </c>
      <c r="F114" s="15">
        <v>17</v>
      </c>
      <c r="G114" s="15" t="s">
        <v>1281</v>
      </c>
      <c r="H114" s="16" t="s">
        <v>681</v>
      </c>
    </row>
    <row r="115" spans="1:8" x14ac:dyDescent="0.2">
      <c r="A115" s="6" t="s">
        <v>13</v>
      </c>
      <c r="B115" s="6" t="s">
        <v>97</v>
      </c>
      <c r="C115" s="7" t="s">
        <v>674</v>
      </c>
      <c r="D115" s="6" t="s">
        <v>691</v>
      </c>
      <c r="E115" s="9">
        <v>77</v>
      </c>
      <c r="F115" s="15">
        <v>5</v>
      </c>
      <c r="G115" s="15" t="s">
        <v>1281</v>
      </c>
      <c r="H115" s="16" t="s">
        <v>129</v>
      </c>
    </row>
    <row r="116" spans="1:8" x14ac:dyDescent="0.2">
      <c r="A116" s="6" t="s">
        <v>13</v>
      </c>
      <c r="B116" s="6" t="s">
        <v>97</v>
      </c>
      <c r="C116" s="7" t="s">
        <v>674</v>
      </c>
      <c r="D116" s="6" t="s">
        <v>683</v>
      </c>
      <c r="E116" s="9">
        <v>20</v>
      </c>
      <c r="F116" s="15">
        <v>18</v>
      </c>
      <c r="G116" s="15" t="s">
        <v>1281</v>
      </c>
      <c r="H116" s="16" t="s">
        <v>681</v>
      </c>
    </row>
    <row r="117" spans="1:8" x14ac:dyDescent="0.2">
      <c r="A117" s="6" t="s">
        <v>13</v>
      </c>
      <c r="B117" s="6" t="s">
        <v>97</v>
      </c>
      <c r="C117" s="7" t="s">
        <v>674</v>
      </c>
      <c r="D117" s="6" t="s">
        <v>675</v>
      </c>
      <c r="E117" s="9">
        <v>120</v>
      </c>
      <c r="F117" s="15">
        <v>25</v>
      </c>
      <c r="G117" s="15" t="s">
        <v>1281</v>
      </c>
      <c r="H117" s="16" t="s">
        <v>676</v>
      </c>
    </row>
    <row r="118" spans="1:8" x14ac:dyDescent="0.2">
      <c r="A118" s="6" t="s">
        <v>13</v>
      </c>
      <c r="B118" s="6" t="s">
        <v>97</v>
      </c>
      <c r="C118" s="7" t="s">
        <v>674</v>
      </c>
      <c r="D118" s="6" t="s">
        <v>703</v>
      </c>
      <c r="E118" s="9">
        <v>36</v>
      </c>
      <c r="F118" s="15">
        <v>6</v>
      </c>
      <c r="G118" s="15" t="s">
        <v>1281</v>
      </c>
      <c r="H118" s="16" t="s">
        <v>681</v>
      </c>
    </row>
    <row r="119" spans="1:8" x14ac:dyDescent="0.2">
      <c r="A119" s="6" t="s">
        <v>13</v>
      </c>
      <c r="B119" s="6" t="s">
        <v>97</v>
      </c>
      <c r="C119" s="7" t="s">
        <v>674</v>
      </c>
      <c r="D119" s="6" t="s">
        <v>704</v>
      </c>
      <c r="E119" s="9">
        <v>20</v>
      </c>
      <c r="F119" s="15">
        <v>10</v>
      </c>
      <c r="G119" s="15" t="s">
        <v>1281</v>
      </c>
      <c r="H119" s="16" t="s">
        <v>705</v>
      </c>
    </row>
    <row r="120" spans="1:8" x14ac:dyDescent="0.2">
      <c r="A120" s="6" t="s">
        <v>13</v>
      </c>
      <c r="B120" s="6" t="s">
        <v>97</v>
      </c>
      <c r="C120" s="7" t="s">
        <v>674</v>
      </c>
      <c r="D120" s="6" t="s">
        <v>713</v>
      </c>
      <c r="E120" s="9">
        <v>35</v>
      </c>
      <c r="F120" s="15">
        <v>20</v>
      </c>
      <c r="G120" s="15" t="s">
        <v>1281</v>
      </c>
      <c r="H120" s="16" t="s">
        <v>714</v>
      </c>
    </row>
    <row r="121" spans="1:8" x14ac:dyDescent="0.2">
      <c r="A121" s="6" t="s">
        <v>13</v>
      </c>
      <c r="B121" s="6" t="s">
        <v>97</v>
      </c>
      <c r="C121" s="7" t="s">
        <v>674</v>
      </c>
      <c r="D121" s="6" t="s">
        <v>701</v>
      </c>
      <c r="E121" s="9">
        <v>30</v>
      </c>
      <c r="F121" s="15">
        <v>19</v>
      </c>
      <c r="G121" s="15" t="s">
        <v>1281</v>
      </c>
      <c r="H121" s="16" t="s">
        <v>681</v>
      </c>
    </row>
    <row r="122" spans="1:8" x14ac:dyDescent="0.2">
      <c r="A122" s="6" t="s">
        <v>13</v>
      </c>
      <c r="B122" s="6" t="s">
        <v>97</v>
      </c>
      <c r="C122" s="7" t="s">
        <v>674</v>
      </c>
      <c r="D122" s="6" t="s">
        <v>689</v>
      </c>
      <c r="E122" s="9">
        <v>69</v>
      </c>
      <c r="F122" s="15">
        <v>3</v>
      </c>
      <c r="G122" s="15" t="s">
        <v>1281</v>
      </c>
      <c r="H122" s="16" t="s">
        <v>129</v>
      </c>
    </row>
    <row r="123" spans="1:8" x14ac:dyDescent="0.2">
      <c r="A123" s="6" t="s">
        <v>13</v>
      </c>
      <c r="B123" s="6" t="s">
        <v>97</v>
      </c>
      <c r="C123" s="7" t="s">
        <v>674</v>
      </c>
      <c r="D123" s="6" t="s">
        <v>707</v>
      </c>
      <c r="E123" s="9">
        <v>33</v>
      </c>
      <c r="F123" s="15">
        <v>20</v>
      </c>
      <c r="G123" s="15" t="s">
        <v>1281</v>
      </c>
      <c r="H123" s="16" t="s">
        <v>705</v>
      </c>
    </row>
    <row r="124" spans="1:8" x14ac:dyDescent="0.2">
      <c r="A124" s="6" t="s">
        <v>13</v>
      </c>
      <c r="B124" s="6" t="s">
        <v>97</v>
      </c>
      <c r="C124" s="7" t="s">
        <v>674</v>
      </c>
      <c r="D124" s="6" t="s">
        <v>708</v>
      </c>
      <c r="E124" s="9">
        <v>48</v>
      </c>
      <c r="F124" s="15">
        <v>13</v>
      </c>
      <c r="G124" s="15" t="s">
        <v>1281</v>
      </c>
      <c r="H124" s="16" t="s">
        <v>705</v>
      </c>
    </row>
    <row r="125" spans="1:8" x14ac:dyDescent="0.2">
      <c r="A125" s="6" t="s">
        <v>13</v>
      </c>
      <c r="B125" s="6" t="s">
        <v>97</v>
      </c>
      <c r="C125" s="7" t="s">
        <v>674</v>
      </c>
      <c r="D125" s="6" t="s">
        <v>700</v>
      </c>
      <c r="E125" s="9">
        <v>99</v>
      </c>
      <c r="F125" s="15">
        <v>18</v>
      </c>
      <c r="G125" s="15" t="s">
        <v>1281</v>
      </c>
      <c r="H125" s="16" t="s">
        <v>634</v>
      </c>
    </row>
    <row r="126" spans="1:8" x14ac:dyDescent="0.2">
      <c r="A126" s="6" t="s">
        <v>13</v>
      </c>
      <c r="B126" s="6" t="s">
        <v>97</v>
      </c>
      <c r="C126" s="7" t="s">
        <v>674</v>
      </c>
      <c r="D126" s="6" t="s">
        <v>2112</v>
      </c>
      <c r="E126" s="9">
        <v>24</v>
      </c>
      <c r="F126" s="15">
        <v>4</v>
      </c>
      <c r="G126" s="15" t="s">
        <v>1281</v>
      </c>
      <c r="H126" s="16" t="s">
        <v>681</v>
      </c>
    </row>
    <row r="127" spans="1:8" x14ac:dyDescent="0.2">
      <c r="A127" s="6" t="s">
        <v>13</v>
      </c>
      <c r="B127" s="6" t="s">
        <v>97</v>
      </c>
      <c r="C127" s="7" t="s">
        <v>674</v>
      </c>
      <c r="D127" s="6" t="s">
        <v>679</v>
      </c>
      <c r="E127" s="9">
        <v>47</v>
      </c>
      <c r="F127" s="15">
        <v>10</v>
      </c>
      <c r="G127" s="15" t="s">
        <v>1281</v>
      </c>
      <c r="H127" s="16" t="s">
        <v>129</v>
      </c>
    </row>
    <row r="128" spans="1:8" x14ac:dyDescent="0.2">
      <c r="A128" s="6" t="s">
        <v>13</v>
      </c>
      <c r="B128" s="6" t="s">
        <v>97</v>
      </c>
      <c r="C128" s="7" t="s">
        <v>674</v>
      </c>
      <c r="D128" s="6" t="s">
        <v>687</v>
      </c>
      <c r="E128" s="9">
        <v>17</v>
      </c>
      <c r="F128" s="15">
        <v>16</v>
      </c>
      <c r="G128" s="15" t="s">
        <v>1281</v>
      </c>
      <c r="H128" s="16" t="s">
        <v>681</v>
      </c>
    </row>
    <row r="129" spans="1:8" x14ac:dyDescent="0.2">
      <c r="A129" s="6" t="s">
        <v>13</v>
      </c>
      <c r="B129" s="6" t="s">
        <v>97</v>
      </c>
      <c r="C129" s="7" t="s">
        <v>674</v>
      </c>
      <c r="D129" s="6" t="s">
        <v>695</v>
      </c>
      <c r="E129" s="9">
        <v>50</v>
      </c>
      <c r="F129" s="15">
        <v>40</v>
      </c>
      <c r="G129" s="15" t="s">
        <v>1281</v>
      </c>
      <c r="H129" s="16" t="s">
        <v>694</v>
      </c>
    </row>
    <row r="130" spans="1:8" x14ac:dyDescent="0.2">
      <c r="A130" s="6" t="s">
        <v>13</v>
      </c>
      <c r="B130" s="6" t="s">
        <v>97</v>
      </c>
      <c r="C130" s="7" t="s">
        <v>742</v>
      </c>
      <c r="D130" s="6" t="s">
        <v>744</v>
      </c>
      <c r="E130" s="9">
        <f>2*89.95</f>
        <v>179.9</v>
      </c>
      <c r="F130" s="15">
        <v>15</v>
      </c>
      <c r="G130" s="15" t="s">
        <v>1281</v>
      </c>
      <c r="H130" s="16" t="s">
        <v>250</v>
      </c>
    </row>
    <row r="131" spans="1:8" x14ac:dyDescent="0.2">
      <c r="A131" s="6" t="s">
        <v>13</v>
      </c>
      <c r="B131" s="6" t="s">
        <v>97</v>
      </c>
      <c r="C131" s="7" t="s">
        <v>742</v>
      </c>
      <c r="D131" s="6" t="s">
        <v>743</v>
      </c>
      <c r="E131" s="9">
        <f>174.95*2</f>
        <v>349.9</v>
      </c>
      <c r="F131" s="15">
        <v>15</v>
      </c>
      <c r="G131" s="15" t="s">
        <v>1281</v>
      </c>
      <c r="H131" s="16" t="s">
        <v>250</v>
      </c>
    </row>
    <row r="132" spans="1:8" x14ac:dyDescent="0.2">
      <c r="A132" s="6" t="s">
        <v>13</v>
      </c>
      <c r="B132" s="6" t="s">
        <v>97</v>
      </c>
      <c r="C132" s="7" t="s">
        <v>776</v>
      </c>
      <c r="D132" s="6" t="s">
        <v>777</v>
      </c>
      <c r="E132" s="9">
        <v>449</v>
      </c>
      <c r="F132" s="15">
        <v>6</v>
      </c>
      <c r="G132" s="15" t="s">
        <v>1281</v>
      </c>
      <c r="H132" s="16" t="s">
        <v>778</v>
      </c>
    </row>
    <row r="133" spans="1:8" x14ac:dyDescent="0.2">
      <c r="A133" s="6" t="s">
        <v>13</v>
      </c>
      <c r="B133" s="6" t="s">
        <v>97</v>
      </c>
      <c r="C133" s="7" t="s">
        <v>1811</v>
      </c>
      <c r="D133" s="6" t="s">
        <v>1854</v>
      </c>
      <c r="E133" s="9">
        <v>75</v>
      </c>
      <c r="F133" s="15">
        <v>39</v>
      </c>
      <c r="G133" s="15" t="s">
        <v>1281</v>
      </c>
      <c r="H133" s="16" t="s">
        <v>635</v>
      </c>
    </row>
    <row r="134" spans="1:8" x14ac:dyDescent="0.2">
      <c r="A134" s="6" t="s">
        <v>13</v>
      </c>
      <c r="B134" s="6" t="s">
        <v>97</v>
      </c>
      <c r="C134" s="7" t="s">
        <v>747</v>
      </c>
      <c r="D134" s="6" t="s">
        <v>748</v>
      </c>
      <c r="E134" s="9">
        <v>139</v>
      </c>
      <c r="F134" s="15">
        <v>15</v>
      </c>
      <c r="G134" s="15" t="s">
        <v>1281</v>
      </c>
      <c r="H134" s="16" t="s">
        <v>751</v>
      </c>
    </row>
    <row r="135" spans="1:8" x14ac:dyDescent="0.2">
      <c r="A135" s="6" t="s">
        <v>13</v>
      </c>
      <c r="B135" s="6" t="s">
        <v>97</v>
      </c>
      <c r="C135" s="7" t="s">
        <v>746</v>
      </c>
      <c r="D135" s="6" t="s">
        <v>1274</v>
      </c>
      <c r="E135" s="9">
        <v>129</v>
      </c>
      <c r="F135" s="15">
        <v>15</v>
      </c>
      <c r="G135" s="15" t="s">
        <v>1281</v>
      </c>
      <c r="H135" s="16" t="s">
        <v>751</v>
      </c>
    </row>
    <row r="136" spans="1:8" x14ac:dyDescent="0.2">
      <c r="A136" s="6" t="s">
        <v>13</v>
      </c>
      <c r="B136" s="6" t="s">
        <v>97</v>
      </c>
      <c r="C136" s="7" t="s">
        <v>651</v>
      </c>
      <c r="D136" s="6" t="s">
        <v>652</v>
      </c>
      <c r="E136" s="9">
        <v>118</v>
      </c>
      <c r="F136" s="15">
        <v>17</v>
      </c>
      <c r="G136" s="15" t="s">
        <v>1281</v>
      </c>
      <c r="H136" s="16"/>
    </row>
    <row r="137" spans="1:8" x14ac:dyDescent="0.2">
      <c r="A137" s="6" t="s">
        <v>13</v>
      </c>
      <c r="B137" s="6" t="s">
        <v>97</v>
      </c>
      <c r="C137" s="7" t="s">
        <v>632</v>
      </c>
      <c r="D137" s="6" t="s">
        <v>633</v>
      </c>
      <c r="E137" s="9">
        <v>70</v>
      </c>
      <c r="F137" s="15">
        <v>3</v>
      </c>
      <c r="G137" s="15" t="s">
        <v>1281</v>
      </c>
      <c r="H137" s="16" t="s">
        <v>634</v>
      </c>
    </row>
    <row r="138" spans="1:8" x14ac:dyDescent="0.2">
      <c r="A138" s="6" t="s">
        <v>13</v>
      </c>
      <c r="B138" s="6" t="s">
        <v>97</v>
      </c>
      <c r="C138" s="7" t="s">
        <v>629</v>
      </c>
      <c r="D138" s="6" t="s">
        <v>630</v>
      </c>
      <c r="E138" s="9">
        <v>510</v>
      </c>
      <c r="F138" s="15">
        <v>6</v>
      </c>
      <c r="G138" s="15" t="s">
        <v>1281</v>
      </c>
      <c r="H138" s="6" t="s">
        <v>631</v>
      </c>
    </row>
    <row r="139" spans="1:8" x14ac:dyDescent="0.2">
      <c r="A139" s="6" t="s">
        <v>13</v>
      </c>
      <c r="B139" s="6" t="s">
        <v>97</v>
      </c>
      <c r="C139" s="7" t="s">
        <v>656</v>
      </c>
      <c r="D139" s="6" t="s">
        <v>715</v>
      </c>
      <c r="E139" s="9">
        <v>4000</v>
      </c>
      <c r="F139" s="15">
        <v>30</v>
      </c>
      <c r="G139" s="15" t="s">
        <v>1281</v>
      </c>
      <c r="H139" s="16" t="s">
        <v>245</v>
      </c>
    </row>
    <row r="140" spans="1:8" x14ac:dyDescent="0.2">
      <c r="A140" s="6" t="s">
        <v>13</v>
      </c>
      <c r="B140" s="6" t="s">
        <v>97</v>
      </c>
      <c r="C140" s="7" t="s">
        <v>196</v>
      </c>
      <c r="D140" s="6" t="s">
        <v>739</v>
      </c>
      <c r="E140" s="9">
        <f>25.95*4</f>
        <v>103.8</v>
      </c>
      <c r="F140" s="15">
        <v>6</v>
      </c>
      <c r="G140" s="15" t="s">
        <v>1281</v>
      </c>
      <c r="H140" s="16" t="s">
        <v>250</v>
      </c>
    </row>
    <row r="141" spans="1:8" x14ac:dyDescent="0.2">
      <c r="A141" s="6" t="s">
        <v>13</v>
      </c>
      <c r="B141" s="6" t="s">
        <v>97</v>
      </c>
      <c r="C141" s="7" t="s">
        <v>737</v>
      </c>
      <c r="D141" s="6" t="s">
        <v>738</v>
      </c>
      <c r="E141" s="9">
        <v>6</v>
      </c>
      <c r="F141" s="15">
        <v>1</v>
      </c>
      <c r="G141" s="15" t="s">
        <v>1082</v>
      </c>
      <c r="H141" s="16" t="s">
        <v>250</v>
      </c>
    </row>
    <row r="142" spans="1:8" x14ac:dyDescent="0.2">
      <c r="A142" s="6" t="s">
        <v>13</v>
      </c>
      <c r="B142" s="6" t="s">
        <v>97</v>
      </c>
      <c r="C142" s="7" t="s">
        <v>565</v>
      </c>
      <c r="D142" s="6" t="s">
        <v>566</v>
      </c>
      <c r="E142" s="9">
        <v>800</v>
      </c>
      <c r="F142" s="15">
        <v>15</v>
      </c>
      <c r="G142" s="15" t="s">
        <v>1281</v>
      </c>
      <c r="H142" s="6" t="s">
        <v>1496</v>
      </c>
    </row>
    <row r="143" spans="1:8" x14ac:dyDescent="0.2">
      <c r="A143" s="6" t="s">
        <v>13</v>
      </c>
      <c r="B143" s="6" t="s">
        <v>97</v>
      </c>
      <c r="C143" s="7" t="s">
        <v>128</v>
      </c>
      <c r="D143" s="6" t="s">
        <v>572</v>
      </c>
      <c r="E143" s="9">
        <v>6460</v>
      </c>
      <c r="F143" s="15">
        <v>1</v>
      </c>
      <c r="G143" s="15" t="s">
        <v>1082</v>
      </c>
      <c r="H143" s="16" t="s">
        <v>765</v>
      </c>
    </row>
    <row r="144" spans="1:8" x14ac:dyDescent="0.2">
      <c r="A144" s="6" t="s">
        <v>13</v>
      </c>
      <c r="B144" s="6" t="s">
        <v>97</v>
      </c>
      <c r="C144" s="7" t="s">
        <v>720</v>
      </c>
      <c r="D144" s="6" t="s">
        <v>721</v>
      </c>
      <c r="E144" s="9">
        <v>81</v>
      </c>
      <c r="F144" s="15">
        <v>1</v>
      </c>
      <c r="G144" s="15" t="s">
        <v>1281</v>
      </c>
      <c r="H144" s="16" t="s">
        <v>722</v>
      </c>
    </row>
    <row r="145" spans="1:8" x14ac:dyDescent="0.2">
      <c r="A145" s="6" t="s">
        <v>13</v>
      </c>
      <c r="B145" s="6" t="s">
        <v>97</v>
      </c>
      <c r="C145" s="7" t="s">
        <v>660</v>
      </c>
      <c r="D145" s="6" t="s">
        <v>661</v>
      </c>
      <c r="E145" s="9">
        <v>400</v>
      </c>
      <c r="F145" s="15">
        <v>30</v>
      </c>
      <c r="G145" s="15" t="s">
        <v>1281</v>
      </c>
      <c r="H145" s="16" t="s">
        <v>662</v>
      </c>
    </row>
    <row r="146" spans="1:8" x14ac:dyDescent="0.2">
      <c r="A146" s="6" t="s">
        <v>13</v>
      </c>
      <c r="B146" s="6" t="s">
        <v>97</v>
      </c>
      <c r="C146" s="7" t="s">
        <v>648</v>
      </c>
      <c r="D146" s="6" t="s">
        <v>649</v>
      </c>
      <c r="E146" s="9">
        <v>39</v>
      </c>
      <c r="F146" s="15">
        <v>1</v>
      </c>
      <c r="G146" s="15" t="s">
        <v>1281</v>
      </c>
      <c r="H146" s="16" t="s">
        <v>647</v>
      </c>
    </row>
    <row r="147" spans="1:8" x14ac:dyDescent="0.2">
      <c r="A147" s="6" t="s">
        <v>13</v>
      </c>
      <c r="B147" s="6" t="s">
        <v>97</v>
      </c>
      <c r="C147" s="7" t="s">
        <v>645</v>
      </c>
      <c r="D147" s="6" t="s">
        <v>646</v>
      </c>
      <c r="E147" s="9">
        <v>200</v>
      </c>
      <c r="F147" s="15">
        <v>1</v>
      </c>
      <c r="G147" s="15" t="s">
        <v>1281</v>
      </c>
      <c r="H147" s="16" t="s">
        <v>647</v>
      </c>
    </row>
    <row r="148" spans="1:8" x14ac:dyDescent="0.2">
      <c r="A148" s="6" t="s">
        <v>13</v>
      </c>
      <c r="B148" s="6" t="s">
        <v>97</v>
      </c>
      <c r="C148" s="7" t="s">
        <v>735</v>
      </c>
      <c r="D148" s="6" t="s">
        <v>736</v>
      </c>
      <c r="E148" s="9">
        <f>12*4</f>
        <v>48</v>
      </c>
      <c r="F148" s="15">
        <v>6</v>
      </c>
      <c r="G148" s="15" t="s">
        <v>1281</v>
      </c>
      <c r="H148" s="16" t="s">
        <v>250</v>
      </c>
    </row>
    <row r="149" spans="1:8" x14ac:dyDescent="0.2">
      <c r="A149" s="6" t="s">
        <v>13</v>
      </c>
      <c r="B149" s="6" t="s">
        <v>97</v>
      </c>
      <c r="C149" s="7" t="s">
        <v>733</v>
      </c>
      <c r="D149" s="6" t="s">
        <v>734</v>
      </c>
      <c r="E149" s="9">
        <v>99.95</v>
      </c>
      <c r="F149" s="15">
        <v>6</v>
      </c>
      <c r="G149" s="15" t="s">
        <v>1281</v>
      </c>
      <c r="H149" s="16" t="s">
        <v>250</v>
      </c>
    </row>
    <row r="150" spans="1:8" x14ac:dyDescent="0.2">
      <c r="A150" s="6" t="s">
        <v>13</v>
      </c>
      <c r="B150" s="6" t="s">
        <v>97</v>
      </c>
      <c r="C150" s="7" t="s">
        <v>749</v>
      </c>
      <c r="D150" s="6" t="s">
        <v>752</v>
      </c>
      <c r="E150" s="9">
        <v>599</v>
      </c>
      <c r="F150" s="15">
        <v>4</v>
      </c>
      <c r="G150" s="15" t="s">
        <v>1281</v>
      </c>
      <c r="H150" s="16" t="s">
        <v>751</v>
      </c>
    </row>
    <row r="151" spans="1:8" x14ac:dyDescent="0.2">
      <c r="A151" s="6" t="s">
        <v>13</v>
      </c>
      <c r="B151" s="6" t="s">
        <v>40</v>
      </c>
      <c r="C151" s="7" t="s">
        <v>846</v>
      </c>
      <c r="D151" s="6" t="s">
        <v>1268</v>
      </c>
      <c r="E151" s="9">
        <v>600</v>
      </c>
      <c r="F151" s="15">
        <v>10</v>
      </c>
      <c r="G151" s="15" t="s">
        <v>1281</v>
      </c>
      <c r="H151" s="16" t="s">
        <v>237</v>
      </c>
    </row>
    <row r="152" spans="1:8" x14ac:dyDescent="0.2">
      <c r="A152" s="6" t="s">
        <v>13</v>
      </c>
      <c r="B152" s="6" t="s">
        <v>40</v>
      </c>
      <c r="C152" s="7" t="s">
        <v>780</v>
      </c>
      <c r="D152" s="6" t="s">
        <v>779</v>
      </c>
      <c r="E152" s="9">
        <v>350</v>
      </c>
      <c r="F152" s="15">
        <v>6</v>
      </c>
      <c r="G152" s="15" t="s">
        <v>1281</v>
      </c>
      <c r="H152" s="16" t="s">
        <v>778</v>
      </c>
    </row>
    <row r="153" spans="1:8" x14ac:dyDescent="0.2">
      <c r="A153" s="6" t="s">
        <v>13</v>
      </c>
      <c r="B153" s="6" t="s">
        <v>40</v>
      </c>
      <c r="C153" s="7" t="s">
        <v>3693</v>
      </c>
      <c r="D153" s="6" t="s">
        <v>766</v>
      </c>
      <c r="E153" s="9">
        <v>400</v>
      </c>
      <c r="F153" s="15">
        <v>6</v>
      </c>
      <c r="G153" s="15" t="s">
        <v>1281</v>
      </c>
      <c r="H153" s="16" t="s">
        <v>250</v>
      </c>
    </row>
    <row r="154" spans="1:8" x14ac:dyDescent="0.2">
      <c r="A154" s="6" t="s">
        <v>13</v>
      </c>
      <c r="B154" s="6" t="s">
        <v>40</v>
      </c>
      <c r="C154" s="7" t="s">
        <v>3718</v>
      </c>
      <c r="D154" s="6" t="s">
        <v>767</v>
      </c>
      <c r="E154" s="9">
        <v>380</v>
      </c>
      <c r="F154" s="15">
        <v>6</v>
      </c>
      <c r="G154" s="15" t="s">
        <v>1282</v>
      </c>
      <c r="H154" s="16" t="s">
        <v>250</v>
      </c>
    </row>
    <row r="155" spans="1:8" x14ac:dyDescent="0.2">
      <c r="A155" s="6" t="s">
        <v>641</v>
      </c>
      <c r="B155" s="6" t="s">
        <v>40</v>
      </c>
      <c r="C155" s="7" t="s">
        <v>2326</v>
      </c>
      <c r="D155" s="6" t="s">
        <v>2327</v>
      </c>
      <c r="E155" s="9">
        <v>335</v>
      </c>
      <c r="F155" s="15">
        <v>10</v>
      </c>
      <c r="G155" s="15" t="s">
        <v>1281</v>
      </c>
      <c r="H155" s="16" t="s">
        <v>634</v>
      </c>
    </row>
    <row r="156" spans="1:8" x14ac:dyDescent="0.2">
      <c r="A156" s="6" t="s">
        <v>13</v>
      </c>
      <c r="B156" s="6" t="s">
        <v>40</v>
      </c>
      <c r="C156" s="7" t="s">
        <v>815</v>
      </c>
      <c r="D156" s="6" t="s">
        <v>817</v>
      </c>
      <c r="E156" s="9">
        <f>38*2</f>
        <v>76</v>
      </c>
      <c r="F156" s="15">
        <v>6</v>
      </c>
      <c r="G156" s="15" t="s">
        <v>1281</v>
      </c>
      <c r="H156" s="16" t="s">
        <v>250</v>
      </c>
    </row>
    <row r="157" spans="1:8" x14ac:dyDescent="0.2">
      <c r="A157" s="6" t="s">
        <v>13</v>
      </c>
      <c r="B157" s="6" t="s">
        <v>40</v>
      </c>
      <c r="C157" s="7" t="s">
        <v>798</v>
      </c>
      <c r="D157" s="6" t="s">
        <v>799</v>
      </c>
      <c r="E157" s="9">
        <f>75*3</f>
        <v>225</v>
      </c>
      <c r="F157" s="15">
        <v>2</v>
      </c>
      <c r="G157" s="15" t="s">
        <v>1281</v>
      </c>
      <c r="H157" s="16" t="s">
        <v>250</v>
      </c>
    </row>
    <row r="158" spans="1:8" x14ac:dyDescent="0.2">
      <c r="A158" s="6" t="s">
        <v>13</v>
      </c>
      <c r="B158" s="6" t="s">
        <v>40</v>
      </c>
      <c r="C158" s="7" t="s">
        <v>813</v>
      </c>
      <c r="D158" s="6" t="s">
        <v>814</v>
      </c>
      <c r="E158" s="9">
        <f>23.95*2</f>
        <v>47.9</v>
      </c>
      <c r="F158" s="15">
        <v>10</v>
      </c>
      <c r="G158" s="15" t="s">
        <v>1281</v>
      </c>
      <c r="H158" s="16" t="s">
        <v>250</v>
      </c>
    </row>
    <row r="159" spans="1:8" x14ac:dyDescent="0.2">
      <c r="A159" s="6" t="s">
        <v>13</v>
      </c>
      <c r="B159" s="6" t="s">
        <v>40</v>
      </c>
      <c r="C159" s="7" t="s">
        <v>816</v>
      </c>
      <c r="D159" s="6" t="s">
        <v>818</v>
      </c>
      <c r="E159" s="9">
        <v>100</v>
      </c>
      <c r="F159" s="15">
        <v>6</v>
      </c>
      <c r="G159" s="15" t="s">
        <v>1281</v>
      </c>
      <c r="H159" s="16" t="s">
        <v>250</v>
      </c>
    </row>
    <row r="160" spans="1:8" x14ac:dyDescent="0.2">
      <c r="A160" s="6" t="s">
        <v>13</v>
      </c>
      <c r="B160" s="6" t="s">
        <v>40</v>
      </c>
      <c r="C160" s="7" t="s">
        <v>795</v>
      </c>
      <c r="D160" s="6" t="s">
        <v>797</v>
      </c>
      <c r="E160" s="9">
        <v>999</v>
      </c>
      <c r="F160" s="15">
        <v>2</v>
      </c>
      <c r="G160" s="15" t="s">
        <v>1281</v>
      </c>
      <c r="H160" s="16" t="s">
        <v>250</v>
      </c>
    </row>
    <row r="161" spans="1:8" x14ac:dyDescent="0.2">
      <c r="A161" s="6" t="s">
        <v>13</v>
      </c>
      <c r="B161" s="6" t="s">
        <v>40</v>
      </c>
      <c r="C161" s="7" t="s">
        <v>3694</v>
      </c>
      <c r="D161" s="6" t="s">
        <v>796</v>
      </c>
      <c r="E161" s="9">
        <v>2400</v>
      </c>
      <c r="F161" s="15">
        <v>10</v>
      </c>
      <c r="G161" s="15" t="s">
        <v>1281</v>
      </c>
      <c r="H161" s="16" t="s">
        <v>808</v>
      </c>
    </row>
    <row r="162" spans="1:8" x14ac:dyDescent="0.2">
      <c r="A162" s="6" t="s">
        <v>13</v>
      </c>
      <c r="B162" s="6" t="s">
        <v>40</v>
      </c>
      <c r="C162" s="7" t="s">
        <v>3719</v>
      </c>
      <c r="D162" s="6" t="s">
        <v>797</v>
      </c>
      <c r="E162" s="9">
        <v>999</v>
      </c>
      <c r="F162" s="15">
        <v>2</v>
      </c>
      <c r="G162" s="15" t="s">
        <v>1281</v>
      </c>
      <c r="H162" s="16" t="s">
        <v>250</v>
      </c>
    </row>
    <row r="163" spans="1:8" x14ac:dyDescent="0.2">
      <c r="A163" s="6" t="s">
        <v>13</v>
      </c>
      <c r="B163" s="6" t="s">
        <v>40</v>
      </c>
      <c r="C163" s="7" t="s">
        <v>785</v>
      </c>
      <c r="D163" s="6" t="s">
        <v>790</v>
      </c>
      <c r="E163" s="9">
        <v>249</v>
      </c>
      <c r="F163" s="15">
        <v>8</v>
      </c>
      <c r="G163" s="15" t="s">
        <v>1281</v>
      </c>
      <c r="H163" s="16" t="s">
        <v>250</v>
      </c>
    </row>
    <row r="164" spans="1:8" x14ac:dyDescent="0.2">
      <c r="A164" s="6" t="s">
        <v>13</v>
      </c>
      <c r="B164" s="6" t="s">
        <v>40</v>
      </c>
      <c r="C164" s="7" t="s">
        <v>926</v>
      </c>
      <c r="D164" s="6" t="s">
        <v>925</v>
      </c>
      <c r="E164" s="9">
        <v>134</v>
      </c>
      <c r="F164" s="15">
        <v>10</v>
      </c>
      <c r="G164" s="15" t="s">
        <v>1281</v>
      </c>
      <c r="H164" s="6" t="s">
        <v>928</v>
      </c>
    </row>
    <row r="165" spans="1:8" x14ac:dyDescent="0.2">
      <c r="A165" s="6" t="s">
        <v>13</v>
      </c>
      <c r="B165" s="6" t="s">
        <v>40</v>
      </c>
      <c r="C165" s="7" t="s">
        <v>3695</v>
      </c>
      <c r="D165" s="6" t="s">
        <v>921</v>
      </c>
      <c r="E165" s="9">
        <v>780</v>
      </c>
      <c r="F165" s="15">
        <v>10</v>
      </c>
      <c r="G165" s="15" t="s">
        <v>1281</v>
      </c>
      <c r="H165" s="6" t="s">
        <v>928</v>
      </c>
    </row>
    <row r="166" spans="1:8" x14ac:dyDescent="0.2">
      <c r="A166" s="6" t="s">
        <v>13</v>
      </c>
      <c r="B166" s="6" t="s">
        <v>40</v>
      </c>
      <c r="C166" s="7" t="s">
        <v>3720</v>
      </c>
      <c r="D166" s="6" t="s">
        <v>932</v>
      </c>
      <c r="E166" s="9">
        <v>900</v>
      </c>
      <c r="F166" s="15">
        <v>4</v>
      </c>
      <c r="G166" s="15" t="s">
        <v>1282</v>
      </c>
      <c r="H166" s="6" t="s">
        <v>928</v>
      </c>
    </row>
    <row r="167" spans="1:8" x14ac:dyDescent="0.2">
      <c r="A167" s="6" t="s">
        <v>13</v>
      </c>
      <c r="B167" s="6" t="s">
        <v>40</v>
      </c>
      <c r="C167" s="7" t="s">
        <v>72</v>
      </c>
      <c r="D167" s="6" t="s">
        <v>819</v>
      </c>
      <c r="E167" s="9">
        <v>799</v>
      </c>
      <c r="F167" s="15">
        <v>0</v>
      </c>
      <c r="G167" s="15" t="s">
        <v>1082</v>
      </c>
      <c r="H167" s="16" t="s">
        <v>73</v>
      </c>
    </row>
    <row r="168" spans="1:8" x14ac:dyDescent="0.2">
      <c r="A168" s="6" t="s">
        <v>13</v>
      </c>
      <c r="B168" s="6" t="s">
        <v>40</v>
      </c>
      <c r="C168" s="7" t="s">
        <v>829</v>
      </c>
      <c r="D168" s="6" t="s">
        <v>832</v>
      </c>
      <c r="E168" s="9">
        <f>249.95+469.85</f>
        <v>719.8</v>
      </c>
      <c r="F168" s="15">
        <v>0</v>
      </c>
      <c r="G168" s="15" t="s">
        <v>1082</v>
      </c>
      <c r="H168" s="16" t="s">
        <v>828</v>
      </c>
    </row>
    <row r="169" spans="1:8" x14ac:dyDescent="0.2">
      <c r="A169" s="6" t="s">
        <v>13</v>
      </c>
      <c r="B169" s="6" t="s">
        <v>40</v>
      </c>
      <c r="C169" s="7" t="s">
        <v>833</v>
      </c>
      <c r="D169" s="6" t="s">
        <v>834</v>
      </c>
      <c r="E169" s="9">
        <v>89</v>
      </c>
      <c r="F169" s="15">
        <v>0</v>
      </c>
      <c r="G169" s="15" t="s">
        <v>1082</v>
      </c>
      <c r="H169" s="16" t="s">
        <v>835</v>
      </c>
    </row>
    <row r="170" spans="1:8" x14ac:dyDescent="0.2">
      <c r="A170" s="6" t="s">
        <v>13</v>
      </c>
      <c r="B170" s="6" t="s">
        <v>40</v>
      </c>
      <c r="C170" s="7" t="s">
        <v>830</v>
      </c>
      <c r="D170" s="6" t="s">
        <v>831</v>
      </c>
      <c r="E170" s="9">
        <f>219.95</f>
        <v>219.95</v>
      </c>
      <c r="F170" s="15">
        <v>0</v>
      </c>
      <c r="G170" s="15" t="s">
        <v>1082</v>
      </c>
      <c r="H170" s="16" t="s">
        <v>250</v>
      </c>
    </row>
    <row r="171" spans="1:8" x14ac:dyDescent="0.2">
      <c r="A171" s="6" t="s">
        <v>13</v>
      </c>
      <c r="B171" s="6" t="s">
        <v>40</v>
      </c>
      <c r="C171" s="7" t="s">
        <v>820</v>
      </c>
      <c r="D171" s="6" t="s">
        <v>821</v>
      </c>
      <c r="E171" s="9">
        <f>139.95*2</f>
        <v>279.89999999999998</v>
      </c>
      <c r="F171" s="15">
        <v>0</v>
      </c>
      <c r="G171" s="15" t="s">
        <v>1082</v>
      </c>
      <c r="H171" s="16" t="s">
        <v>250</v>
      </c>
    </row>
    <row r="172" spans="1:8" x14ac:dyDescent="0.2">
      <c r="A172" s="6" t="s">
        <v>13</v>
      </c>
      <c r="B172" s="6" t="s">
        <v>40</v>
      </c>
      <c r="C172" s="7" t="s">
        <v>825</v>
      </c>
      <c r="D172" s="6" t="s">
        <v>826</v>
      </c>
      <c r="E172" s="9">
        <v>172.92</v>
      </c>
      <c r="F172" s="15">
        <v>0</v>
      </c>
      <c r="G172" s="15" t="s">
        <v>1082</v>
      </c>
      <c r="H172" s="16" t="s">
        <v>827</v>
      </c>
    </row>
    <row r="173" spans="1:8" x14ac:dyDescent="0.2">
      <c r="A173" s="6" t="s">
        <v>13</v>
      </c>
      <c r="B173" s="6" t="s">
        <v>40</v>
      </c>
      <c r="C173" s="7" t="s">
        <v>781</v>
      </c>
      <c r="D173" s="6" t="s">
        <v>782</v>
      </c>
      <c r="E173" s="9">
        <v>299.99</v>
      </c>
      <c r="F173" s="15">
        <v>8</v>
      </c>
      <c r="G173" s="15" t="s">
        <v>1281</v>
      </c>
      <c r="H173" s="16" t="s">
        <v>11</v>
      </c>
    </row>
    <row r="174" spans="1:8" x14ac:dyDescent="0.2">
      <c r="A174" s="6" t="s">
        <v>13</v>
      </c>
      <c r="B174" s="6" t="s">
        <v>40</v>
      </c>
      <c r="C174" s="7" t="s">
        <v>3696</v>
      </c>
      <c r="D174" s="6" t="s">
        <v>923</v>
      </c>
      <c r="E174" s="9">
        <f>22.45+429+189</f>
        <v>640.45000000000005</v>
      </c>
      <c r="F174" s="15">
        <v>10</v>
      </c>
      <c r="G174" s="15" t="s">
        <v>1281</v>
      </c>
      <c r="H174" s="16" t="s">
        <v>927</v>
      </c>
    </row>
    <row r="175" spans="1:8" x14ac:dyDescent="0.2">
      <c r="A175" s="6" t="s">
        <v>13</v>
      </c>
      <c r="B175" s="6" t="s">
        <v>40</v>
      </c>
      <c r="C175" s="7" t="s">
        <v>3721</v>
      </c>
      <c r="D175" s="6" t="s">
        <v>931</v>
      </c>
      <c r="E175" s="9">
        <v>750</v>
      </c>
      <c r="F175" s="15">
        <v>4</v>
      </c>
      <c r="G175" s="15" t="s">
        <v>1282</v>
      </c>
      <c r="H175" s="6" t="s">
        <v>928</v>
      </c>
    </row>
    <row r="176" spans="1:8" x14ac:dyDescent="0.2">
      <c r="A176" s="6" t="s">
        <v>13</v>
      </c>
      <c r="B176" s="6" t="s">
        <v>40</v>
      </c>
      <c r="C176" s="7" t="s">
        <v>99</v>
      </c>
      <c r="D176" s="6" t="s">
        <v>809</v>
      </c>
      <c r="E176" s="9">
        <v>300</v>
      </c>
      <c r="F176" s="15">
        <v>4</v>
      </c>
      <c r="G176" s="15" t="s">
        <v>1281</v>
      </c>
      <c r="H176" s="16" t="s">
        <v>250</v>
      </c>
    </row>
    <row r="177" spans="1:8" x14ac:dyDescent="0.2">
      <c r="A177" s="6" t="s">
        <v>13</v>
      </c>
      <c r="B177" s="6" t="s">
        <v>40</v>
      </c>
      <c r="C177" s="7" t="s">
        <v>847</v>
      </c>
      <c r="D177" s="6" t="s">
        <v>837</v>
      </c>
      <c r="E177" s="9">
        <v>499</v>
      </c>
      <c r="F177" s="15">
        <v>10</v>
      </c>
      <c r="G177" s="15" t="s">
        <v>1281</v>
      </c>
      <c r="H177" s="16" t="s">
        <v>237</v>
      </c>
    </row>
    <row r="178" spans="1:8" x14ac:dyDescent="0.2">
      <c r="A178" s="6" t="s">
        <v>13</v>
      </c>
      <c r="B178" s="6" t="s">
        <v>40</v>
      </c>
      <c r="C178" s="7" t="s">
        <v>772</v>
      </c>
      <c r="D178" s="6" t="s">
        <v>773</v>
      </c>
      <c r="E178" s="9">
        <f>28.95*2</f>
        <v>57.9</v>
      </c>
      <c r="F178" s="15">
        <v>15</v>
      </c>
      <c r="G178" s="15" t="s">
        <v>1281</v>
      </c>
      <c r="H178" s="16" t="s">
        <v>250</v>
      </c>
    </row>
    <row r="179" spans="1:8" x14ac:dyDescent="0.2">
      <c r="A179" s="6" t="s">
        <v>13</v>
      </c>
      <c r="B179" s="6" t="s">
        <v>40</v>
      </c>
      <c r="C179" s="7" t="s">
        <v>879</v>
      </c>
      <c r="D179" s="6" t="s">
        <v>883</v>
      </c>
      <c r="E179" s="9">
        <v>129</v>
      </c>
      <c r="F179" s="15">
        <v>1</v>
      </c>
      <c r="G179" s="15" t="s">
        <v>1282</v>
      </c>
      <c r="H179" s="16" t="s">
        <v>884</v>
      </c>
    </row>
    <row r="180" spans="1:8" x14ac:dyDescent="0.2">
      <c r="A180" s="6" t="s">
        <v>13</v>
      </c>
      <c r="B180" s="6" t="s">
        <v>40</v>
      </c>
      <c r="C180" s="7" t="s">
        <v>880</v>
      </c>
      <c r="D180" s="6" t="s">
        <v>886</v>
      </c>
      <c r="E180" s="9">
        <v>40</v>
      </c>
      <c r="F180" s="15">
        <v>1</v>
      </c>
      <c r="G180" s="15" t="s">
        <v>1282</v>
      </c>
      <c r="H180" s="16" t="s">
        <v>884</v>
      </c>
    </row>
    <row r="181" spans="1:8" x14ac:dyDescent="0.2">
      <c r="A181" s="6" t="s">
        <v>13</v>
      </c>
      <c r="B181" s="6" t="s">
        <v>40</v>
      </c>
      <c r="C181" s="7" t="s">
        <v>865</v>
      </c>
      <c r="D181" s="6" t="s">
        <v>864</v>
      </c>
      <c r="E181" s="9">
        <v>140</v>
      </c>
      <c r="F181" s="15">
        <v>10</v>
      </c>
      <c r="G181" s="15" t="s">
        <v>1281</v>
      </c>
      <c r="H181" s="16" t="s">
        <v>885</v>
      </c>
    </row>
    <row r="182" spans="1:8" x14ac:dyDescent="0.2">
      <c r="A182" s="6" t="s">
        <v>13</v>
      </c>
      <c r="B182" s="6" t="s">
        <v>40</v>
      </c>
      <c r="C182" s="7" t="s">
        <v>878</v>
      </c>
      <c r="D182" s="6" t="s">
        <v>881</v>
      </c>
      <c r="E182" s="9">
        <v>170</v>
      </c>
      <c r="F182" s="15">
        <v>1</v>
      </c>
      <c r="G182" s="15" t="s">
        <v>1282</v>
      </c>
      <c r="H182" s="16" t="s">
        <v>885</v>
      </c>
    </row>
    <row r="183" spans="1:8" x14ac:dyDescent="0.2">
      <c r="A183" s="6" t="s">
        <v>13</v>
      </c>
      <c r="B183" s="6" t="s">
        <v>40</v>
      </c>
      <c r="C183" s="7" t="s">
        <v>870</v>
      </c>
      <c r="D183" s="6" t="s">
        <v>871</v>
      </c>
      <c r="E183" s="9">
        <f>60+8.5+8.5+8.5</f>
        <v>85.5</v>
      </c>
      <c r="F183" s="15">
        <v>2</v>
      </c>
      <c r="G183" s="15" t="s">
        <v>1281</v>
      </c>
      <c r="H183" s="16" t="s">
        <v>885</v>
      </c>
    </row>
    <row r="184" spans="1:8" x14ac:dyDescent="0.2">
      <c r="A184" s="6" t="s">
        <v>13</v>
      </c>
      <c r="B184" s="6" t="s">
        <v>40</v>
      </c>
      <c r="C184" s="7" t="s">
        <v>869</v>
      </c>
      <c r="D184" s="6" t="s">
        <v>868</v>
      </c>
      <c r="E184" s="9">
        <v>198</v>
      </c>
      <c r="F184" s="15">
        <v>10</v>
      </c>
      <c r="G184" s="15" t="s">
        <v>1281</v>
      </c>
      <c r="H184" s="16" t="s">
        <v>885</v>
      </c>
    </row>
    <row r="185" spans="1:8" x14ac:dyDescent="0.2">
      <c r="A185" s="6" t="s">
        <v>13</v>
      </c>
      <c r="B185" s="6" t="s">
        <v>40</v>
      </c>
      <c r="C185" s="7" t="s">
        <v>866</v>
      </c>
      <c r="D185" s="6" t="s">
        <v>867</v>
      </c>
      <c r="E185" s="9">
        <v>229</v>
      </c>
      <c r="F185" s="15">
        <v>10</v>
      </c>
      <c r="G185" s="15" t="s">
        <v>1281</v>
      </c>
      <c r="H185" s="16" t="s">
        <v>885</v>
      </c>
    </row>
    <row r="186" spans="1:8" x14ac:dyDescent="0.2">
      <c r="A186" s="6" t="s">
        <v>13</v>
      </c>
      <c r="B186" s="6" t="s">
        <v>40</v>
      </c>
      <c r="C186" s="7" t="s">
        <v>874</v>
      </c>
      <c r="D186" s="6" t="s">
        <v>875</v>
      </c>
      <c r="E186" s="9">
        <v>40</v>
      </c>
      <c r="F186" s="15">
        <v>10</v>
      </c>
      <c r="G186" s="15" t="s">
        <v>1281</v>
      </c>
      <c r="H186" s="16" t="s">
        <v>885</v>
      </c>
    </row>
    <row r="187" spans="1:8" x14ac:dyDescent="0.2">
      <c r="A187" s="6" t="s">
        <v>13</v>
      </c>
      <c r="B187" s="6" t="s">
        <v>40</v>
      </c>
      <c r="C187" s="7" t="s">
        <v>876</v>
      </c>
      <c r="D187" s="6" t="s">
        <v>877</v>
      </c>
      <c r="E187" s="9">
        <v>120</v>
      </c>
      <c r="F187" s="15">
        <v>2</v>
      </c>
      <c r="G187" s="15" t="s">
        <v>1281</v>
      </c>
      <c r="H187" s="16" t="s">
        <v>885</v>
      </c>
    </row>
    <row r="188" spans="1:8" x14ac:dyDescent="0.2">
      <c r="A188" s="6" t="s">
        <v>13</v>
      </c>
      <c r="B188" s="6" t="s">
        <v>40</v>
      </c>
      <c r="C188" s="7" t="s">
        <v>674</v>
      </c>
      <c r="D188" s="6" t="s">
        <v>2321</v>
      </c>
      <c r="E188" s="9">
        <v>110</v>
      </c>
      <c r="F188" s="15">
        <v>0</v>
      </c>
      <c r="G188" s="15" t="s">
        <v>1082</v>
      </c>
      <c r="H188" s="16" t="s">
        <v>2322</v>
      </c>
    </row>
    <row r="189" spans="1:8" x14ac:dyDescent="0.2">
      <c r="A189" s="6" t="s">
        <v>13</v>
      </c>
      <c r="B189" s="6" t="s">
        <v>40</v>
      </c>
      <c r="C189" s="7" t="s">
        <v>674</v>
      </c>
      <c r="D189" s="6" t="s">
        <v>2325</v>
      </c>
      <c r="E189" s="9">
        <v>199</v>
      </c>
      <c r="F189" s="15">
        <v>4</v>
      </c>
      <c r="G189" s="15" t="s">
        <v>1281</v>
      </c>
      <c r="H189" s="16" t="s">
        <v>2322</v>
      </c>
    </row>
    <row r="190" spans="1:8" x14ac:dyDescent="0.2">
      <c r="A190" s="6" t="s">
        <v>13</v>
      </c>
      <c r="B190" s="6" t="s">
        <v>40</v>
      </c>
      <c r="C190" s="7" t="s">
        <v>674</v>
      </c>
      <c r="D190" s="6" t="s">
        <v>2323</v>
      </c>
      <c r="E190" s="9">
        <v>185</v>
      </c>
      <c r="F190" s="15">
        <v>4</v>
      </c>
      <c r="G190" s="15" t="s">
        <v>1281</v>
      </c>
      <c r="H190" s="16" t="s">
        <v>2324</v>
      </c>
    </row>
    <row r="191" spans="1:8" x14ac:dyDescent="0.2">
      <c r="A191" s="6" t="s">
        <v>13</v>
      </c>
      <c r="B191" s="6" t="s">
        <v>40</v>
      </c>
      <c r="C191" s="7" t="s">
        <v>3697</v>
      </c>
      <c r="D191" s="6" t="s">
        <v>919</v>
      </c>
      <c r="E191" s="9">
        <v>160</v>
      </c>
      <c r="F191" s="15">
        <v>10</v>
      </c>
      <c r="G191" s="15" t="s">
        <v>1281</v>
      </c>
      <c r="H191" s="6" t="s">
        <v>928</v>
      </c>
    </row>
    <row r="192" spans="1:8" x14ac:dyDescent="0.2">
      <c r="A192" s="6" t="s">
        <v>13</v>
      </c>
      <c r="B192" s="6" t="s">
        <v>40</v>
      </c>
      <c r="C192" s="7" t="s">
        <v>850</v>
      </c>
      <c r="D192" s="6" t="s">
        <v>840</v>
      </c>
      <c r="E192" s="9">
        <v>209.99</v>
      </c>
      <c r="F192" s="15">
        <v>10</v>
      </c>
      <c r="G192" s="15" t="s">
        <v>1281</v>
      </c>
      <c r="H192" s="16" t="s">
        <v>237</v>
      </c>
    </row>
    <row r="193" spans="1:8" x14ac:dyDescent="0.2">
      <c r="A193" s="6" t="s">
        <v>13</v>
      </c>
      <c r="B193" s="6" t="s">
        <v>40</v>
      </c>
      <c r="C193" s="7" t="s">
        <v>844</v>
      </c>
      <c r="D193" s="6" t="s">
        <v>845</v>
      </c>
      <c r="E193" s="9">
        <v>50</v>
      </c>
      <c r="F193" s="15">
        <v>10</v>
      </c>
      <c r="G193" s="15" t="s">
        <v>1281</v>
      </c>
      <c r="H193" s="16" t="s">
        <v>237</v>
      </c>
    </row>
    <row r="194" spans="1:8" x14ac:dyDescent="0.2">
      <c r="A194" s="6" t="s">
        <v>13</v>
      </c>
      <c r="B194" s="6" t="s">
        <v>40</v>
      </c>
      <c r="C194" s="6" t="s">
        <v>52</v>
      </c>
      <c r="D194" s="6" t="s">
        <v>836</v>
      </c>
      <c r="E194" s="9">
        <v>1199.99</v>
      </c>
      <c r="F194" s="15">
        <v>10</v>
      </c>
      <c r="G194" s="15" t="s">
        <v>1281</v>
      </c>
      <c r="H194" s="16" t="s">
        <v>237</v>
      </c>
    </row>
    <row r="195" spans="1:8" x14ac:dyDescent="0.2">
      <c r="A195" s="6" t="s">
        <v>13</v>
      </c>
      <c r="B195" s="6" t="s">
        <v>40</v>
      </c>
      <c r="C195" s="7" t="s">
        <v>853</v>
      </c>
      <c r="D195" s="6" t="s">
        <v>843</v>
      </c>
      <c r="E195" s="9">
        <v>150</v>
      </c>
      <c r="F195" s="15">
        <v>10</v>
      </c>
      <c r="G195" s="15" t="s">
        <v>1281</v>
      </c>
      <c r="H195" s="16" t="s">
        <v>237</v>
      </c>
    </row>
    <row r="196" spans="1:8" x14ac:dyDescent="0.2">
      <c r="A196" s="6" t="s">
        <v>13</v>
      </c>
      <c r="B196" s="6" t="s">
        <v>40</v>
      </c>
      <c r="C196" s="7" t="s">
        <v>920</v>
      </c>
      <c r="D196" s="6" t="s">
        <v>922</v>
      </c>
      <c r="E196" s="9">
        <f>180+300</f>
        <v>480</v>
      </c>
      <c r="F196" s="15">
        <v>10</v>
      </c>
      <c r="G196" s="15" t="s">
        <v>1281</v>
      </c>
      <c r="H196" s="6" t="s">
        <v>928</v>
      </c>
    </row>
    <row r="197" spans="1:8" x14ac:dyDescent="0.2">
      <c r="A197" s="6" t="s">
        <v>13</v>
      </c>
      <c r="B197" s="6" t="s">
        <v>40</v>
      </c>
      <c r="C197" s="7" t="s">
        <v>929</v>
      </c>
      <c r="D197" s="6" t="s">
        <v>933</v>
      </c>
      <c r="E197" s="9">
        <v>500</v>
      </c>
      <c r="F197" s="15">
        <v>4</v>
      </c>
      <c r="G197" s="15" t="s">
        <v>1282</v>
      </c>
      <c r="H197" s="6" t="s">
        <v>928</v>
      </c>
    </row>
    <row r="198" spans="1:8" x14ac:dyDescent="0.2">
      <c r="A198" s="6" t="s">
        <v>13</v>
      </c>
      <c r="B198" s="6" t="s">
        <v>40</v>
      </c>
      <c r="C198" s="7" t="s">
        <v>236</v>
      </c>
      <c r="D198" s="6" t="s">
        <v>1267</v>
      </c>
      <c r="E198" s="9">
        <v>550</v>
      </c>
      <c r="F198" s="15">
        <v>15</v>
      </c>
      <c r="G198" s="15" t="s">
        <v>1282</v>
      </c>
      <c r="H198" s="16" t="s">
        <v>237</v>
      </c>
    </row>
    <row r="199" spans="1:8" x14ac:dyDescent="0.2">
      <c r="A199" s="6" t="s">
        <v>13</v>
      </c>
      <c r="B199" s="6" t="s">
        <v>40</v>
      </c>
      <c r="C199" s="7" t="s">
        <v>2291</v>
      </c>
      <c r="D199" s="6" t="s">
        <v>2292</v>
      </c>
      <c r="E199" s="9">
        <v>160</v>
      </c>
      <c r="F199" s="15">
        <v>12</v>
      </c>
      <c r="G199" s="15" t="s">
        <v>1281</v>
      </c>
      <c r="H199" s="16" t="s">
        <v>634</v>
      </c>
    </row>
    <row r="200" spans="1:8" x14ac:dyDescent="0.2">
      <c r="A200" s="6" t="s">
        <v>13</v>
      </c>
      <c r="B200" s="6" t="s">
        <v>40</v>
      </c>
      <c r="C200" s="7" t="s">
        <v>872</v>
      </c>
      <c r="D200" s="6" t="s">
        <v>873</v>
      </c>
      <c r="E200" s="9">
        <v>200</v>
      </c>
      <c r="F200" s="15">
        <v>4</v>
      </c>
      <c r="G200" s="15" t="s">
        <v>1281</v>
      </c>
      <c r="H200" s="16" t="s">
        <v>885</v>
      </c>
    </row>
    <row r="201" spans="1:8" x14ac:dyDescent="0.2">
      <c r="A201" s="6" t="s">
        <v>13</v>
      </c>
      <c r="B201" s="6" t="s">
        <v>40</v>
      </c>
      <c r="C201" s="7" t="s">
        <v>3698</v>
      </c>
      <c r="D201" s="6" t="s">
        <v>822</v>
      </c>
      <c r="E201" s="9">
        <v>265</v>
      </c>
      <c r="F201" s="15">
        <v>0</v>
      </c>
      <c r="G201" s="15" t="s">
        <v>1082</v>
      </c>
      <c r="H201" s="16" t="s">
        <v>824</v>
      </c>
    </row>
    <row r="202" spans="1:8" x14ac:dyDescent="0.2">
      <c r="A202" s="6" t="s">
        <v>13</v>
      </c>
      <c r="B202" s="6" t="s">
        <v>40</v>
      </c>
      <c r="C202" s="7" t="s">
        <v>3722</v>
      </c>
      <c r="D202" s="6" t="s">
        <v>823</v>
      </c>
      <c r="E202" s="9">
        <v>139.94999999999999</v>
      </c>
      <c r="F202" s="15">
        <v>0</v>
      </c>
      <c r="G202" s="15" t="s">
        <v>1082</v>
      </c>
      <c r="H202" s="16" t="s">
        <v>824</v>
      </c>
    </row>
    <row r="203" spans="1:8" x14ac:dyDescent="0.2">
      <c r="A203" s="6" t="s">
        <v>13</v>
      </c>
      <c r="B203" s="6" t="s">
        <v>40</v>
      </c>
      <c r="C203" s="7" t="s">
        <v>2293</v>
      </c>
      <c r="D203" s="6" t="s">
        <v>2294</v>
      </c>
      <c r="E203" s="9">
        <v>67</v>
      </c>
      <c r="F203" s="15">
        <v>0</v>
      </c>
      <c r="G203" s="15" t="s">
        <v>1082</v>
      </c>
      <c r="H203" s="16" t="s">
        <v>634</v>
      </c>
    </row>
    <row r="204" spans="1:8" x14ac:dyDescent="0.2">
      <c r="A204" s="6" t="s">
        <v>13</v>
      </c>
      <c r="B204" s="6" t="s">
        <v>40</v>
      </c>
      <c r="C204" s="7" t="s">
        <v>810</v>
      </c>
      <c r="D204" s="6" t="s">
        <v>811</v>
      </c>
      <c r="E204" s="9">
        <f>60*2</f>
        <v>120</v>
      </c>
      <c r="F204" s="15">
        <v>4</v>
      </c>
      <c r="G204" s="15" t="s">
        <v>1281</v>
      </c>
      <c r="H204" s="16" t="s">
        <v>250</v>
      </c>
    </row>
    <row r="205" spans="1:8" x14ac:dyDescent="0.2">
      <c r="A205" s="6" t="s">
        <v>13</v>
      </c>
      <c r="B205" s="6" t="s">
        <v>40</v>
      </c>
      <c r="C205" s="7" t="s">
        <v>882</v>
      </c>
      <c r="D205" s="6" t="s">
        <v>887</v>
      </c>
      <c r="E205" s="9">
        <v>50</v>
      </c>
      <c r="F205" s="15">
        <v>10</v>
      </c>
      <c r="G205" s="15" t="s">
        <v>1281</v>
      </c>
      <c r="H205" s="16" t="s">
        <v>885</v>
      </c>
    </row>
    <row r="206" spans="1:8" x14ac:dyDescent="0.2">
      <c r="A206" s="6" t="s">
        <v>13</v>
      </c>
      <c r="B206" s="6" t="s">
        <v>40</v>
      </c>
      <c r="C206" s="7" t="s">
        <v>805</v>
      </c>
      <c r="D206" s="6" t="s">
        <v>806</v>
      </c>
      <c r="E206" s="9">
        <v>44.95</v>
      </c>
      <c r="F206" s="15">
        <v>10</v>
      </c>
      <c r="G206" s="15" t="s">
        <v>1281</v>
      </c>
      <c r="H206" s="16" t="s">
        <v>250</v>
      </c>
    </row>
    <row r="207" spans="1:8" x14ac:dyDescent="0.2">
      <c r="A207" s="6" t="s">
        <v>13</v>
      </c>
      <c r="B207" s="6" t="s">
        <v>40</v>
      </c>
      <c r="C207" s="7" t="s">
        <v>804</v>
      </c>
      <c r="D207" s="6" t="s">
        <v>807</v>
      </c>
      <c r="E207" s="9">
        <v>190</v>
      </c>
      <c r="F207" s="15">
        <v>10</v>
      </c>
      <c r="G207" s="15" t="s">
        <v>1281</v>
      </c>
      <c r="H207" s="16" t="s">
        <v>250</v>
      </c>
    </row>
    <row r="208" spans="1:8" x14ac:dyDescent="0.2">
      <c r="A208" s="6" t="s">
        <v>13</v>
      </c>
      <c r="B208" s="6" t="s">
        <v>40</v>
      </c>
      <c r="C208" s="7" t="s">
        <v>3699</v>
      </c>
      <c r="D208" s="6" t="s">
        <v>924</v>
      </c>
      <c r="E208" s="9">
        <v>69.25</v>
      </c>
      <c r="F208" s="15">
        <v>10</v>
      </c>
      <c r="G208" s="15" t="s">
        <v>1281</v>
      </c>
      <c r="H208" s="6" t="s">
        <v>928</v>
      </c>
    </row>
    <row r="209" spans="1:8" x14ac:dyDescent="0.2">
      <c r="A209" s="6" t="s">
        <v>13</v>
      </c>
      <c r="B209" s="6" t="s">
        <v>40</v>
      </c>
      <c r="C209" s="7" t="s">
        <v>3723</v>
      </c>
      <c r="D209" s="6" t="s">
        <v>1266</v>
      </c>
      <c r="E209" s="9">
        <v>250</v>
      </c>
      <c r="F209" s="15">
        <v>4</v>
      </c>
      <c r="G209" s="15" t="s">
        <v>1282</v>
      </c>
      <c r="H209" s="6" t="s">
        <v>928</v>
      </c>
    </row>
    <row r="210" spans="1:8" x14ac:dyDescent="0.2">
      <c r="A210" s="6" t="s">
        <v>13</v>
      </c>
      <c r="B210" s="6" t="s">
        <v>40</v>
      </c>
      <c r="C210" s="7" t="s">
        <v>2318</v>
      </c>
      <c r="D210" s="6" t="s">
        <v>2319</v>
      </c>
      <c r="E210" s="9">
        <v>67</v>
      </c>
      <c r="F210" s="15">
        <v>10</v>
      </c>
      <c r="G210" s="15" t="s">
        <v>1281</v>
      </c>
      <c r="H210" s="16" t="s">
        <v>2320</v>
      </c>
    </row>
    <row r="211" spans="1:8" x14ac:dyDescent="0.2">
      <c r="A211" s="6" t="s">
        <v>13</v>
      </c>
      <c r="B211" s="6" t="s">
        <v>40</v>
      </c>
      <c r="C211" s="7" t="s">
        <v>800</v>
      </c>
      <c r="D211" s="6" t="s">
        <v>801</v>
      </c>
      <c r="E211" s="9">
        <v>49.95</v>
      </c>
      <c r="F211" s="15">
        <v>0</v>
      </c>
      <c r="G211" s="15" t="s">
        <v>1082</v>
      </c>
      <c r="H211" s="16" t="s">
        <v>250</v>
      </c>
    </row>
    <row r="212" spans="1:8" x14ac:dyDescent="0.2">
      <c r="A212" s="6" t="s">
        <v>13</v>
      </c>
      <c r="B212" s="6" t="s">
        <v>40</v>
      </c>
      <c r="C212" s="7" t="s">
        <v>848</v>
      </c>
      <c r="D212" s="6" t="s">
        <v>838</v>
      </c>
      <c r="E212" s="9">
        <v>229</v>
      </c>
      <c r="F212" s="15">
        <v>10</v>
      </c>
      <c r="G212" s="15" t="s">
        <v>1281</v>
      </c>
      <c r="H212" s="16" t="s">
        <v>237</v>
      </c>
    </row>
    <row r="213" spans="1:8" x14ac:dyDescent="0.2">
      <c r="A213" s="6" t="s">
        <v>13</v>
      </c>
      <c r="B213" s="6" t="s">
        <v>40</v>
      </c>
      <c r="C213" s="7" t="s">
        <v>768</v>
      </c>
      <c r="D213" s="6" t="s">
        <v>771</v>
      </c>
      <c r="E213" s="9">
        <v>60</v>
      </c>
      <c r="F213" s="15">
        <v>6</v>
      </c>
      <c r="G213" s="15" t="s">
        <v>1281</v>
      </c>
      <c r="H213" s="16" t="s">
        <v>250</v>
      </c>
    </row>
    <row r="214" spans="1:8" x14ac:dyDescent="0.2">
      <c r="A214" s="6" t="s">
        <v>13</v>
      </c>
      <c r="B214" s="6" t="s">
        <v>40</v>
      </c>
      <c r="C214" s="7" t="s">
        <v>857</v>
      </c>
      <c r="D214" s="6" t="s">
        <v>854</v>
      </c>
      <c r="E214" s="9">
        <f>400*2</f>
        <v>800</v>
      </c>
      <c r="F214" s="15">
        <v>10</v>
      </c>
      <c r="G214" s="15" t="s">
        <v>1281</v>
      </c>
      <c r="H214" s="16" t="s">
        <v>885</v>
      </c>
    </row>
    <row r="215" spans="1:8" x14ac:dyDescent="0.2">
      <c r="A215" s="6" t="s">
        <v>13</v>
      </c>
      <c r="B215" s="6" t="s">
        <v>40</v>
      </c>
      <c r="C215" s="7" t="s">
        <v>858</v>
      </c>
      <c r="D215" s="6" t="s">
        <v>859</v>
      </c>
      <c r="E215" s="9">
        <f>120*2</f>
        <v>240</v>
      </c>
      <c r="F215" s="15">
        <v>10</v>
      </c>
      <c r="G215" s="15" t="s">
        <v>1281</v>
      </c>
      <c r="H215" s="16" t="s">
        <v>885</v>
      </c>
    </row>
    <row r="216" spans="1:8" x14ac:dyDescent="0.2">
      <c r="A216" s="6" t="s">
        <v>13</v>
      </c>
      <c r="B216" s="6" t="s">
        <v>40</v>
      </c>
      <c r="C216" s="7" t="s">
        <v>3700</v>
      </c>
      <c r="D216" s="6" t="s">
        <v>918</v>
      </c>
      <c r="E216" s="9">
        <f>720+225</f>
        <v>945</v>
      </c>
      <c r="F216" s="15">
        <v>10</v>
      </c>
      <c r="G216" s="15" t="s">
        <v>1281</v>
      </c>
      <c r="H216" s="6" t="s">
        <v>928</v>
      </c>
    </row>
    <row r="217" spans="1:8" x14ac:dyDescent="0.2">
      <c r="A217" s="6" t="s">
        <v>13</v>
      </c>
      <c r="B217" s="6" t="s">
        <v>40</v>
      </c>
      <c r="C217" s="7" t="s">
        <v>3724</v>
      </c>
      <c r="D217" s="6" t="s">
        <v>930</v>
      </c>
      <c r="E217" s="9">
        <v>950</v>
      </c>
      <c r="F217" s="15">
        <v>4</v>
      </c>
      <c r="G217" s="15" t="s">
        <v>1282</v>
      </c>
      <c r="H217" s="6" t="s">
        <v>928</v>
      </c>
    </row>
    <row r="218" spans="1:8" x14ac:dyDescent="0.2">
      <c r="A218" s="6" t="s">
        <v>13</v>
      </c>
      <c r="B218" s="6" t="s">
        <v>40</v>
      </c>
      <c r="C218" s="7" t="s">
        <v>787</v>
      </c>
      <c r="D218" s="6" t="s">
        <v>3701</v>
      </c>
      <c r="E218" s="9">
        <v>819</v>
      </c>
      <c r="F218" s="15">
        <v>8</v>
      </c>
      <c r="G218" s="15" t="s">
        <v>1281</v>
      </c>
      <c r="H218" s="16" t="s">
        <v>786</v>
      </c>
    </row>
    <row r="219" spans="1:8" x14ac:dyDescent="0.2">
      <c r="A219" s="6" t="s">
        <v>13</v>
      </c>
      <c r="B219" s="6" t="s">
        <v>40</v>
      </c>
      <c r="C219" s="7" t="s">
        <v>788</v>
      </c>
      <c r="D219" s="6" t="s">
        <v>789</v>
      </c>
      <c r="E219" s="9">
        <v>718</v>
      </c>
      <c r="F219" s="15">
        <v>8</v>
      </c>
      <c r="G219" s="15" t="s">
        <v>1281</v>
      </c>
      <c r="H219" s="16" t="s">
        <v>786</v>
      </c>
    </row>
    <row r="220" spans="1:8" x14ac:dyDescent="0.2">
      <c r="A220" s="6" t="s">
        <v>13</v>
      </c>
      <c r="B220" s="6" t="s">
        <v>40</v>
      </c>
      <c r="C220" s="7" t="s">
        <v>788</v>
      </c>
      <c r="D220" s="6" t="s">
        <v>3725</v>
      </c>
      <c r="E220" s="9">
        <v>718</v>
      </c>
      <c r="F220" s="15">
        <v>8</v>
      </c>
      <c r="G220" s="15" t="s">
        <v>1281</v>
      </c>
      <c r="H220" s="16" t="s">
        <v>786</v>
      </c>
    </row>
    <row r="221" spans="1:8" x14ac:dyDescent="0.2">
      <c r="A221" s="6" t="s">
        <v>13</v>
      </c>
      <c r="B221" s="6" t="s">
        <v>40</v>
      </c>
      <c r="C221" s="7" t="s">
        <v>774</v>
      </c>
      <c r="D221" s="6" t="s">
        <v>775</v>
      </c>
      <c r="E221" s="9">
        <f>259.95+219.95</f>
        <v>479.9</v>
      </c>
      <c r="F221" s="15">
        <v>8</v>
      </c>
      <c r="G221" s="15" t="s">
        <v>1281</v>
      </c>
      <c r="H221" s="16" t="s">
        <v>250</v>
      </c>
    </row>
    <row r="222" spans="1:8" x14ac:dyDescent="0.2">
      <c r="A222" s="6" t="s">
        <v>13</v>
      </c>
      <c r="B222" s="6" t="s">
        <v>40</v>
      </c>
      <c r="C222" s="7" t="s">
        <v>793</v>
      </c>
      <c r="D222" s="6" t="s">
        <v>794</v>
      </c>
      <c r="E222" s="9">
        <f>259.95+219.95+219.95</f>
        <v>699.84999999999991</v>
      </c>
      <c r="F222" s="15">
        <v>8</v>
      </c>
      <c r="G222" s="15" t="s">
        <v>1281</v>
      </c>
      <c r="H222" s="16" t="s">
        <v>250</v>
      </c>
    </row>
    <row r="223" spans="1:8" x14ac:dyDescent="0.2">
      <c r="A223" s="6" t="s">
        <v>13</v>
      </c>
      <c r="B223" s="6" t="s">
        <v>40</v>
      </c>
      <c r="C223" s="7" t="s">
        <v>783</v>
      </c>
      <c r="D223" s="6" t="s">
        <v>784</v>
      </c>
      <c r="E223" s="9">
        <v>159</v>
      </c>
      <c r="F223" s="15">
        <v>10</v>
      </c>
      <c r="G223" s="15" t="s">
        <v>1281</v>
      </c>
      <c r="H223" s="16" t="s">
        <v>778</v>
      </c>
    </row>
    <row r="224" spans="1:8" x14ac:dyDescent="0.2">
      <c r="A224" s="6" t="s">
        <v>13</v>
      </c>
      <c r="B224" s="6" t="s">
        <v>40</v>
      </c>
      <c r="C224" s="7" t="s">
        <v>803</v>
      </c>
      <c r="D224" s="7" t="s">
        <v>802</v>
      </c>
      <c r="E224" s="9">
        <v>24.95</v>
      </c>
      <c r="F224" s="15">
        <v>4</v>
      </c>
      <c r="G224" s="15" t="s">
        <v>1281</v>
      </c>
      <c r="H224" s="16" t="s">
        <v>250</v>
      </c>
    </row>
    <row r="225" spans="1:8" x14ac:dyDescent="0.2">
      <c r="A225" s="6" t="s">
        <v>13</v>
      </c>
      <c r="B225" s="6" t="s">
        <v>40</v>
      </c>
      <c r="C225" s="7" t="s">
        <v>890</v>
      </c>
      <c r="D225" s="6" t="s">
        <v>891</v>
      </c>
      <c r="E225" s="9">
        <f>5*129</f>
        <v>645</v>
      </c>
      <c r="F225" s="15">
        <v>10</v>
      </c>
      <c r="G225" s="15" t="s">
        <v>1281</v>
      </c>
      <c r="H225" s="16" t="s">
        <v>250</v>
      </c>
    </row>
    <row r="226" spans="1:8" x14ac:dyDescent="0.2">
      <c r="A226" s="6" t="s">
        <v>13</v>
      </c>
      <c r="B226" s="6" t="s">
        <v>40</v>
      </c>
      <c r="C226" s="7" t="s">
        <v>893</v>
      </c>
      <c r="D226" s="6" t="s">
        <v>892</v>
      </c>
      <c r="E226" s="9">
        <f>3*300</f>
        <v>900</v>
      </c>
      <c r="F226" s="15">
        <v>10</v>
      </c>
      <c r="G226" s="15" t="s">
        <v>1281</v>
      </c>
      <c r="H226" s="16" t="s">
        <v>250</v>
      </c>
    </row>
    <row r="227" spans="1:8" x14ac:dyDescent="0.2">
      <c r="A227" s="6" t="s">
        <v>13</v>
      </c>
      <c r="B227" s="6" t="s">
        <v>40</v>
      </c>
      <c r="C227" s="7" t="s">
        <v>888</v>
      </c>
      <c r="D227" s="6" t="s">
        <v>889</v>
      </c>
      <c r="E227" s="9">
        <f>259.95*2</f>
        <v>519.9</v>
      </c>
      <c r="F227" s="15">
        <v>10</v>
      </c>
      <c r="G227" s="15" t="s">
        <v>1281</v>
      </c>
      <c r="H227" s="16" t="s">
        <v>250</v>
      </c>
    </row>
    <row r="228" spans="1:8" x14ac:dyDescent="0.2">
      <c r="A228" s="6" t="s">
        <v>13</v>
      </c>
      <c r="B228" s="6" t="s">
        <v>40</v>
      </c>
      <c r="C228" s="7" t="s">
        <v>860</v>
      </c>
      <c r="D228" s="6" t="s">
        <v>861</v>
      </c>
      <c r="E228" s="9">
        <v>150</v>
      </c>
      <c r="F228" s="15">
        <v>10</v>
      </c>
      <c r="G228" s="15" t="s">
        <v>1281</v>
      </c>
      <c r="H228" s="16" t="s">
        <v>885</v>
      </c>
    </row>
    <row r="229" spans="1:8" x14ac:dyDescent="0.2">
      <c r="A229" s="6" t="s">
        <v>13</v>
      </c>
      <c r="B229" s="6" t="s">
        <v>40</v>
      </c>
      <c r="C229" s="7" t="s">
        <v>863</v>
      </c>
      <c r="D229" s="6" t="s">
        <v>862</v>
      </c>
      <c r="E229" s="9">
        <f>50*8</f>
        <v>400</v>
      </c>
      <c r="F229" s="15">
        <v>10</v>
      </c>
      <c r="G229" s="15" t="s">
        <v>1281</v>
      </c>
      <c r="H229" s="16" t="s">
        <v>885</v>
      </c>
    </row>
    <row r="230" spans="1:8" x14ac:dyDescent="0.2">
      <c r="A230" s="6" t="s">
        <v>13</v>
      </c>
      <c r="B230" s="6" t="s">
        <v>40</v>
      </c>
      <c r="C230" s="7" t="s">
        <v>856</v>
      </c>
      <c r="D230" s="6" t="s">
        <v>855</v>
      </c>
      <c r="E230" s="9">
        <v>399</v>
      </c>
      <c r="F230" s="15">
        <v>10</v>
      </c>
      <c r="G230" s="15" t="s">
        <v>1281</v>
      </c>
      <c r="H230" s="16" t="s">
        <v>885</v>
      </c>
    </row>
    <row r="231" spans="1:8" x14ac:dyDescent="0.2">
      <c r="A231" s="6" t="s">
        <v>13</v>
      </c>
      <c r="B231" s="6" t="s">
        <v>40</v>
      </c>
      <c r="C231" s="7" t="s">
        <v>769</v>
      </c>
      <c r="D231" s="6" t="s">
        <v>770</v>
      </c>
      <c r="E231" s="9">
        <v>40</v>
      </c>
      <c r="F231" s="15">
        <v>15</v>
      </c>
      <c r="G231" s="15" t="s">
        <v>1281</v>
      </c>
      <c r="H231" s="16" t="s">
        <v>250</v>
      </c>
    </row>
    <row r="232" spans="1:8" x14ac:dyDescent="0.2">
      <c r="A232" s="6" t="s">
        <v>641</v>
      </c>
      <c r="B232" s="6" t="s">
        <v>40</v>
      </c>
      <c r="C232" s="7" t="s">
        <v>2328</v>
      </c>
      <c r="D232" s="6" t="s">
        <v>2329</v>
      </c>
      <c r="E232" s="9">
        <v>90</v>
      </c>
      <c r="F232" s="15">
        <v>7</v>
      </c>
      <c r="G232" s="15" t="s">
        <v>1281</v>
      </c>
      <c r="H232" s="16" t="s">
        <v>2330</v>
      </c>
    </row>
    <row r="233" spans="1:8" x14ac:dyDescent="0.2">
      <c r="A233" s="6" t="s">
        <v>13</v>
      </c>
      <c r="B233" s="6" t="s">
        <v>40</v>
      </c>
      <c r="C233" s="7" t="s">
        <v>852</v>
      </c>
      <c r="D233" s="6" t="s">
        <v>842</v>
      </c>
      <c r="E233" s="9">
        <f>120*2</f>
        <v>240</v>
      </c>
      <c r="F233" s="15">
        <v>10</v>
      </c>
      <c r="G233" s="15" t="s">
        <v>1281</v>
      </c>
      <c r="H233" s="16" t="s">
        <v>237</v>
      </c>
    </row>
    <row r="234" spans="1:8" x14ac:dyDescent="0.2">
      <c r="A234" s="6" t="s">
        <v>13</v>
      </c>
      <c r="B234" s="6" t="s">
        <v>40</v>
      </c>
      <c r="C234" s="7" t="s">
        <v>851</v>
      </c>
      <c r="D234" s="6" t="s">
        <v>841</v>
      </c>
      <c r="E234" s="9">
        <v>249.99</v>
      </c>
      <c r="F234" s="15">
        <v>10</v>
      </c>
      <c r="G234" s="15" t="s">
        <v>1281</v>
      </c>
      <c r="H234" s="16" t="s">
        <v>237</v>
      </c>
    </row>
    <row r="235" spans="1:8" x14ac:dyDescent="0.2">
      <c r="A235" s="6" t="s">
        <v>13</v>
      </c>
      <c r="B235" s="6" t="s">
        <v>40</v>
      </c>
      <c r="C235" s="7" t="s">
        <v>735</v>
      </c>
      <c r="D235" s="6" t="s">
        <v>812</v>
      </c>
      <c r="E235" s="9">
        <f>46*3</f>
        <v>138</v>
      </c>
      <c r="F235" s="15">
        <v>6</v>
      </c>
      <c r="G235" s="15" t="s">
        <v>1281</v>
      </c>
      <c r="H235" s="16" t="s">
        <v>250</v>
      </c>
    </row>
    <row r="236" spans="1:8" x14ac:dyDescent="0.2">
      <c r="A236" s="6" t="s">
        <v>13</v>
      </c>
      <c r="B236" s="6" t="s">
        <v>40</v>
      </c>
      <c r="C236" s="7" t="s">
        <v>849</v>
      </c>
      <c r="D236" s="6" t="s">
        <v>839</v>
      </c>
      <c r="E236" s="9">
        <f>139.99*3</f>
        <v>419.97</v>
      </c>
      <c r="F236" s="15">
        <v>10</v>
      </c>
      <c r="G236" s="15" t="s">
        <v>1281</v>
      </c>
      <c r="H236" s="16" t="s">
        <v>237</v>
      </c>
    </row>
    <row r="237" spans="1:8" x14ac:dyDescent="0.2">
      <c r="A237" s="6" t="s">
        <v>13</v>
      </c>
      <c r="B237" s="6" t="s">
        <v>40</v>
      </c>
      <c r="C237" s="7" t="s">
        <v>939</v>
      </c>
      <c r="D237" s="6" t="s">
        <v>936</v>
      </c>
      <c r="E237" s="9">
        <f>200</f>
        <v>200</v>
      </c>
      <c r="F237" s="15">
        <v>3</v>
      </c>
      <c r="G237" s="15" t="s">
        <v>1281</v>
      </c>
      <c r="H237" s="16" t="s">
        <v>937</v>
      </c>
    </row>
    <row r="238" spans="1:8" x14ac:dyDescent="0.2">
      <c r="A238" s="6" t="s">
        <v>13</v>
      </c>
      <c r="B238" s="6" t="s">
        <v>40</v>
      </c>
      <c r="C238" s="7" t="s">
        <v>940</v>
      </c>
      <c r="D238" s="6" t="s">
        <v>938</v>
      </c>
      <c r="E238" s="9">
        <f>240*2</f>
        <v>480</v>
      </c>
      <c r="F238" s="15">
        <v>3</v>
      </c>
      <c r="G238" s="15" t="s">
        <v>1281</v>
      </c>
      <c r="H238" s="16" t="s">
        <v>937</v>
      </c>
    </row>
    <row r="239" spans="1:8" x14ac:dyDescent="0.2">
      <c r="A239" s="6" t="s">
        <v>13</v>
      </c>
      <c r="B239" s="6" t="s">
        <v>40</v>
      </c>
      <c r="C239" s="7" t="s">
        <v>944</v>
      </c>
      <c r="D239" s="6" t="s">
        <v>943</v>
      </c>
      <c r="E239" s="9">
        <f>95*2</f>
        <v>190</v>
      </c>
      <c r="F239" s="15">
        <v>3</v>
      </c>
      <c r="G239" s="15" t="s">
        <v>1281</v>
      </c>
      <c r="H239" s="16" t="s">
        <v>937</v>
      </c>
    </row>
    <row r="240" spans="1:8" x14ac:dyDescent="0.2">
      <c r="A240" s="6" t="s">
        <v>13</v>
      </c>
      <c r="B240" s="6" t="s">
        <v>40</v>
      </c>
      <c r="C240" s="7" t="s">
        <v>946</v>
      </c>
      <c r="D240" s="6" t="s">
        <v>945</v>
      </c>
      <c r="E240" s="9">
        <f>2*(125+150)</f>
        <v>550</v>
      </c>
      <c r="F240" s="15">
        <v>3</v>
      </c>
      <c r="G240" s="15" t="s">
        <v>1281</v>
      </c>
      <c r="H240" s="16" t="s">
        <v>937</v>
      </c>
    </row>
    <row r="241" spans="1:8" x14ac:dyDescent="0.2">
      <c r="A241" s="6" t="s">
        <v>13</v>
      </c>
      <c r="B241" s="6" t="s">
        <v>40</v>
      </c>
      <c r="C241" s="7" t="s">
        <v>941</v>
      </c>
      <c r="D241" s="6" t="s">
        <v>942</v>
      </c>
      <c r="E241" s="9">
        <f>199*2</f>
        <v>398</v>
      </c>
      <c r="F241" s="15">
        <v>3</v>
      </c>
      <c r="G241" s="15" t="s">
        <v>1281</v>
      </c>
      <c r="H241" s="16" t="s">
        <v>937</v>
      </c>
    </row>
    <row r="242" spans="1:8" x14ac:dyDescent="0.2">
      <c r="A242" s="6" t="s">
        <v>13</v>
      </c>
      <c r="B242" s="6" t="s">
        <v>40</v>
      </c>
      <c r="C242" s="7" t="s">
        <v>934</v>
      </c>
      <c r="D242" s="6" t="s">
        <v>935</v>
      </c>
      <c r="E242" s="9">
        <f>300*2</f>
        <v>600</v>
      </c>
      <c r="F242" s="15">
        <v>3</v>
      </c>
      <c r="G242" s="15" t="s">
        <v>1281</v>
      </c>
      <c r="H242" s="16" t="s">
        <v>937</v>
      </c>
    </row>
    <row r="243" spans="1:8" x14ac:dyDescent="0.2">
      <c r="A243" s="6" t="s">
        <v>13</v>
      </c>
      <c r="B243" s="6" t="s">
        <v>39</v>
      </c>
      <c r="C243" s="7" t="s">
        <v>221</v>
      </c>
      <c r="D243" s="6" t="s">
        <v>954</v>
      </c>
      <c r="E243" s="9">
        <f>20*5</f>
        <v>100</v>
      </c>
      <c r="F243" s="15">
        <v>60</v>
      </c>
      <c r="G243" s="15" t="s">
        <v>1281</v>
      </c>
      <c r="H243" s="6"/>
    </row>
    <row r="244" spans="1:8" x14ac:dyDescent="0.2">
      <c r="A244" s="6" t="s">
        <v>13</v>
      </c>
      <c r="B244" s="6" t="s">
        <v>39</v>
      </c>
      <c r="C244" s="7" t="s">
        <v>221</v>
      </c>
      <c r="D244" s="6" t="s">
        <v>1262</v>
      </c>
      <c r="E244" s="9">
        <f>10*6</f>
        <v>60</v>
      </c>
      <c r="F244" s="15">
        <v>50</v>
      </c>
      <c r="G244" s="15" t="s">
        <v>1281</v>
      </c>
      <c r="H244" s="6"/>
    </row>
    <row r="245" spans="1:8" x14ac:dyDescent="0.2">
      <c r="A245" s="6" t="s">
        <v>13</v>
      </c>
      <c r="B245" s="6" t="s">
        <v>39</v>
      </c>
      <c r="C245" s="7" t="s">
        <v>221</v>
      </c>
      <c r="D245" s="6" t="s">
        <v>953</v>
      </c>
      <c r="E245" s="9">
        <v>10</v>
      </c>
      <c r="F245" s="15">
        <v>60</v>
      </c>
      <c r="G245" s="15" t="s">
        <v>1281</v>
      </c>
      <c r="H245" s="6"/>
    </row>
    <row r="246" spans="1:8" x14ac:dyDescent="0.2">
      <c r="A246" s="6" t="s">
        <v>13</v>
      </c>
      <c r="B246" s="6" t="s">
        <v>39</v>
      </c>
      <c r="C246" s="7" t="s">
        <v>221</v>
      </c>
      <c r="D246" s="6" t="s">
        <v>951</v>
      </c>
      <c r="E246" s="9">
        <v>200</v>
      </c>
      <c r="F246" s="15">
        <v>60</v>
      </c>
      <c r="G246" s="15" t="s">
        <v>1281</v>
      </c>
      <c r="H246" s="16" t="s">
        <v>1139</v>
      </c>
    </row>
    <row r="247" spans="1:8" x14ac:dyDescent="0.2">
      <c r="A247" s="6" t="s">
        <v>13</v>
      </c>
      <c r="B247" s="6" t="s">
        <v>39</v>
      </c>
      <c r="C247" s="7" t="s">
        <v>221</v>
      </c>
      <c r="D247" s="6" t="s">
        <v>948</v>
      </c>
      <c r="E247" s="9">
        <v>100</v>
      </c>
      <c r="F247" s="15">
        <v>60</v>
      </c>
      <c r="G247" s="15" t="s">
        <v>1281</v>
      </c>
      <c r="H247" s="16" t="s">
        <v>1139</v>
      </c>
    </row>
    <row r="248" spans="1:8" x14ac:dyDescent="0.2">
      <c r="A248" s="6" t="s">
        <v>13</v>
      </c>
      <c r="B248" s="6" t="s">
        <v>39</v>
      </c>
      <c r="C248" s="7" t="s">
        <v>221</v>
      </c>
      <c r="D248" s="6" t="s">
        <v>1263</v>
      </c>
      <c r="E248" s="9">
        <v>100</v>
      </c>
      <c r="F248" s="15">
        <v>60</v>
      </c>
      <c r="G248" s="15" t="s">
        <v>1281</v>
      </c>
      <c r="H248" s="16" t="s">
        <v>1139</v>
      </c>
    </row>
    <row r="249" spans="1:8" x14ac:dyDescent="0.2">
      <c r="A249" s="6" t="s">
        <v>13</v>
      </c>
      <c r="B249" s="6" t="s">
        <v>39</v>
      </c>
      <c r="C249" s="7" t="s">
        <v>221</v>
      </c>
      <c r="D249" s="6" t="s">
        <v>949</v>
      </c>
      <c r="E249" s="9">
        <v>80</v>
      </c>
      <c r="F249" s="15">
        <v>60</v>
      </c>
      <c r="G249" s="15" t="s">
        <v>1281</v>
      </c>
      <c r="H249" s="6"/>
    </row>
    <row r="250" spans="1:8" x14ac:dyDescent="0.2">
      <c r="A250" s="6" t="s">
        <v>13</v>
      </c>
      <c r="B250" s="6" t="s">
        <v>39</v>
      </c>
      <c r="C250" s="7" t="s">
        <v>221</v>
      </c>
      <c r="D250" s="6" t="s">
        <v>950</v>
      </c>
      <c r="E250" s="9">
        <v>200</v>
      </c>
      <c r="F250" s="15">
        <v>60</v>
      </c>
      <c r="G250" s="15" t="s">
        <v>1281</v>
      </c>
      <c r="H250" s="6"/>
    </row>
    <row r="251" spans="1:8" x14ac:dyDescent="0.2">
      <c r="A251" s="6" t="s">
        <v>13</v>
      </c>
      <c r="B251" s="6" t="s">
        <v>39</v>
      </c>
      <c r="C251" s="7" t="s">
        <v>221</v>
      </c>
      <c r="D251" s="6" t="s">
        <v>1264</v>
      </c>
      <c r="E251" s="9">
        <v>100</v>
      </c>
      <c r="F251" s="15">
        <v>60</v>
      </c>
      <c r="G251" s="15" t="s">
        <v>1281</v>
      </c>
      <c r="H251" s="16" t="s">
        <v>1139</v>
      </c>
    </row>
    <row r="252" spans="1:8" x14ac:dyDescent="0.2">
      <c r="A252" s="6" t="s">
        <v>13</v>
      </c>
      <c r="B252" s="6" t="s">
        <v>39</v>
      </c>
      <c r="C252" s="7" t="s">
        <v>221</v>
      </c>
      <c r="D252" s="6" t="s">
        <v>947</v>
      </c>
      <c r="E252" s="9">
        <v>40</v>
      </c>
      <c r="F252" s="15">
        <v>60</v>
      </c>
      <c r="G252" s="15" t="s">
        <v>1281</v>
      </c>
      <c r="H252" s="6"/>
    </row>
    <row r="253" spans="1:8" x14ac:dyDescent="0.2">
      <c r="A253" s="6" t="s">
        <v>13</v>
      </c>
      <c r="B253" s="6" t="s">
        <v>39</v>
      </c>
      <c r="C253" s="7" t="s">
        <v>221</v>
      </c>
      <c r="D253" s="6" t="s">
        <v>952</v>
      </c>
      <c r="E253" s="9">
        <v>10</v>
      </c>
      <c r="F253" s="15">
        <v>60</v>
      </c>
      <c r="G253" s="15" t="s">
        <v>1281</v>
      </c>
      <c r="H253" s="6"/>
    </row>
    <row r="254" spans="1:8" x14ac:dyDescent="0.2">
      <c r="A254" s="6" t="s">
        <v>13</v>
      </c>
      <c r="B254" s="6" t="s">
        <v>39</v>
      </c>
      <c r="C254" s="7" t="s">
        <v>993</v>
      </c>
      <c r="D254" s="6" t="s">
        <v>991</v>
      </c>
      <c r="E254" s="9">
        <f>45*3</f>
        <v>135</v>
      </c>
      <c r="F254" s="15">
        <v>2</v>
      </c>
      <c r="G254" s="15" t="s">
        <v>1281</v>
      </c>
      <c r="H254" s="16" t="s">
        <v>967</v>
      </c>
    </row>
    <row r="255" spans="1:8" x14ac:dyDescent="0.2">
      <c r="A255" s="6" t="s">
        <v>13</v>
      </c>
      <c r="B255" s="6" t="s">
        <v>39</v>
      </c>
      <c r="C255" s="7" t="s">
        <v>983</v>
      </c>
      <c r="D255" s="6" t="s">
        <v>982</v>
      </c>
      <c r="E255" s="9">
        <f>89.99*2</f>
        <v>179.98</v>
      </c>
      <c r="F255" s="15">
        <v>6</v>
      </c>
      <c r="G255" s="15" t="s">
        <v>1281</v>
      </c>
      <c r="H255" s="16" t="s">
        <v>827</v>
      </c>
    </row>
    <row r="256" spans="1:8" x14ac:dyDescent="0.2">
      <c r="A256" s="6" t="s">
        <v>13</v>
      </c>
      <c r="B256" s="6" t="s">
        <v>39</v>
      </c>
      <c r="C256" s="7" t="s">
        <v>955</v>
      </c>
      <c r="D256" s="6" t="s">
        <v>956</v>
      </c>
      <c r="E256" s="9">
        <f>129*2</f>
        <v>258</v>
      </c>
      <c r="F256" s="15">
        <v>4</v>
      </c>
      <c r="G256" s="15" t="s">
        <v>1281</v>
      </c>
      <c r="H256" s="16" t="s">
        <v>962</v>
      </c>
    </row>
    <row r="257" spans="1:8" x14ac:dyDescent="0.2">
      <c r="A257" s="6" t="s">
        <v>13</v>
      </c>
      <c r="B257" s="6" t="s">
        <v>39</v>
      </c>
      <c r="C257" s="7" t="s">
        <v>968</v>
      </c>
      <c r="D257" s="6" t="s">
        <v>969</v>
      </c>
      <c r="E257" s="9">
        <f>46.63*4</f>
        <v>186.52</v>
      </c>
      <c r="F257" s="15">
        <v>4</v>
      </c>
      <c r="G257" s="15" t="s">
        <v>1281</v>
      </c>
      <c r="H257" s="16" t="s">
        <v>970</v>
      </c>
    </row>
    <row r="258" spans="1:8" x14ac:dyDescent="0.2">
      <c r="A258" s="6" t="s">
        <v>13</v>
      </c>
      <c r="B258" s="6" t="s">
        <v>39</v>
      </c>
      <c r="C258" s="7" t="s">
        <v>1045</v>
      </c>
      <c r="D258" s="6" t="s">
        <v>1046</v>
      </c>
      <c r="E258" s="9">
        <v>33.99</v>
      </c>
      <c r="F258" s="15">
        <v>10</v>
      </c>
      <c r="G258" s="15" t="s">
        <v>1281</v>
      </c>
      <c r="H258" s="16" t="s">
        <v>1050</v>
      </c>
    </row>
    <row r="259" spans="1:8" x14ac:dyDescent="0.2">
      <c r="A259" s="6" t="s">
        <v>13</v>
      </c>
      <c r="B259" s="6" t="s">
        <v>39</v>
      </c>
      <c r="C259" s="7" t="s">
        <v>1054</v>
      </c>
      <c r="D259" s="6" t="s">
        <v>1055</v>
      </c>
      <c r="E259" s="9">
        <v>279.95</v>
      </c>
      <c r="F259" s="15">
        <v>3</v>
      </c>
      <c r="G259" s="15" t="s">
        <v>1281</v>
      </c>
      <c r="H259" s="16" t="s">
        <v>1050</v>
      </c>
    </row>
    <row r="260" spans="1:8" x14ac:dyDescent="0.2">
      <c r="A260" s="6" t="s">
        <v>13</v>
      </c>
      <c r="B260" s="6" t="s">
        <v>39</v>
      </c>
      <c r="C260" s="7" t="s">
        <v>1053</v>
      </c>
      <c r="D260" s="6" t="s">
        <v>1042</v>
      </c>
      <c r="E260" s="9">
        <v>579.95000000000005</v>
      </c>
      <c r="F260" s="15">
        <v>15</v>
      </c>
      <c r="G260" s="15" t="s">
        <v>1281</v>
      </c>
      <c r="H260" s="16" t="s">
        <v>1050</v>
      </c>
    </row>
    <row r="261" spans="1:8" x14ac:dyDescent="0.2">
      <c r="A261" s="6" t="s">
        <v>13</v>
      </c>
      <c r="B261" s="6" t="s">
        <v>39</v>
      </c>
      <c r="C261" s="7" t="s">
        <v>1049</v>
      </c>
      <c r="D261" s="6" t="s">
        <v>1044</v>
      </c>
      <c r="E261" s="9">
        <f>24.99+15.99+15.99</f>
        <v>56.97</v>
      </c>
      <c r="F261" s="15">
        <v>1</v>
      </c>
      <c r="G261" s="15" t="s">
        <v>1281</v>
      </c>
      <c r="H261" s="16" t="s">
        <v>1050</v>
      </c>
    </row>
    <row r="262" spans="1:8" x14ac:dyDescent="0.2">
      <c r="A262" s="6" t="s">
        <v>13</v>
      </c>
      <c r="B262" s="6" t="s">
        <v>39</v>
      </c>
      <c r="C262" s="7" t="s">
        <v>1048</v>
      </c>
      <c r="D262" s="6" t="s">
        <v>1047</v>
      </c>
      <c r="E262" s="9">
        <v>62.41</v>
      </c>
      <c r="F262" s="15">
        <v>3</v>
      </c>
      <c r="G262" s="15" t="s">
        <v>1281</v>
      </c>
      <c r="H262" s="16" t="s">
        <v>1050</v>
      </c>
    </row>
    <row r="263" spans="1:8" x14ac:dyDescent="0.2">
      <c r="A263" s="6" t="s">
        <v>13</v>
      </c>
      <c r="B263" s="6" t="s">
        <v>39</v>
      </c>
      <c r="C263" s="7" t="s">
        <v>1056</v>
      </c>
      <c r="D263" s="6" t="s">
        <v>1058</v>
      </c>
      <c r="E263" s="9">
        <f>12*33.99</f>
        <v>407.88</v>
      </c>
      <c r="F263" s="15">
        <v>2</v>
      </c>
      <c r="G263" s="15" t="s">
        <v>1281</v>
      </c>
      <c r="H263" s="16" t="s">
        <v>1050</v>
      </c>
    </row>
    <row r="264" spans="1:8" x14ac:dyDescent="0.2">
      <c r="A264" s="6" t="s">
        <v>13</v>
      </c>
      <c r="B264" s="6" t="s">
        <v>39</v>
      </c>
      <c r="C264" s="7" t="s">
        <v>1057</v>
      </c>
      <c r="D264" s="6" t="s">
        <v>1043</v>
      </c>
      <c r="E264" s="9">
        <f>12*33.99</f>
        <v>407.88</v>
      </c>
      <c r="F264" s="15">
        <v>3</v>
      </c>
      <c r="G264" s="15" t="s">
        <v>1281</v>
      </c>
      <c r="H264" s="16" t="s">
        <v>1050</v>
      </c>
    </row>
    <row r="265" spans="1:8" x14ac:dyDescent="0.2">
      <c r="A265" s="6" t="s">
        <v>13</v>
      </c>
      <c r="B265" s="6" t="s">
        <v>39</v>
      </c>
      <c r="C265" s="7" t="s">
        <v>1059</v>
      </c>
      <c r="D265" s="6" t="s">
        <v>1060</v>
      </c>
      <c r="E265" s="9">
        <v>35</v>
      </c>
      <c r="F265" s="15">
        <v>10</v>
      </c>
      <c r="G265" s="15" t="s">
        <v>1281</v>
      </c>
      <c r="H265" s="16" t="s">
        <v>967</v>
      </c>
    </row>
    <row r="266" spans="1:8" x14ac:dyDescent="0.2">
      <c r="A266" s="6" t="s">
        <v>13</v>
      </c>
      <c r="B266" s="6" t="s">
        <v>39</v>
      </c>
      <c r="C266" s="7" t="s">
        <v>1026</v>
      </c>
      <c r="D266" s="6" t="s">
        <v>1027</v>
      </c>
      <c r="E266" s="9">
        <v>59.99</v>
      </c>
      <c r="F266" s="15">
        <v>12</v>
      </c>
      <c r="G266" s="15" t="s">
        <v>1281</v>
      </c>
      <c r="H266" s="6"/>
    </row>
    <row r="267" spans="1:8" x14ac:dyDescent="0.2">
      <c r="A267" s="6" t="s">
        <v>13</v>
      </c>
      <c r="B267" s="6" t="s">
        <v>39</v>
      </c>
      <c r="C267" s="7" t="s">
        <v>1032</v>
      </c>
      <c r="D267" s="6" t="s">
        <v>1033</v>
      </c>
      <c r="E267" s="9">
        <v>16.989999999999998</v>
      </c>
      <c r="F267" s="15">
        <v>10</v>
      </c>
      <c r="G267" s="15" t="s">
        <v>1281</v>
      </c>
      <c r="H267" s="16" t="s">
        <v>67</v>
      </c>
    </row>
    <row r="268" spans="1:8" x14ac:dyDescent="0.2">
      <c r="A268" s="6" t="s">
        <v>13</v>
      </c>
      <c r="B268" s="6" t="s">
        <v>39</v>
      </c>
      <c r="C268" s="7" t="s">
        <v>1030</v>
      </c>
      <c r="D268" s="6" t="s">
        <v>1031</v>
      </c>
      <c r="E268" s="9">
        <v>90</v>
      </c>
      <c r="F268" s="15">
        <v>20</v>
      </c>
      <c r="G268" s="15" t="s">
        <v>1281</v>
      </c>
      <c r="H268" s="16" t="s">
        <v>967</v>
      </c>
    </row>
    <row r="269" spans="1:8" x14ac:dyDescent="0.2">
      <c r="A269" s="6" t="s">
        <v>13</v>
      </c>
      <c r="B269" s="6" t="s">
        <v>39</v>
      </c>
      <c r="C269" s="7" t="s">
        <v>984</v>
      </c>
      <c r="D269" s="6" t="s">
        <v>1023</v>
      </c>
      <c r="E269" s="9">
        <f>35.99*3+15</f>
        <v>122.97</v>
      </c>
      <c r="F269" s="15">
        <v>6</v>
      </c>
      <c r="G269" s="15" t="s">
        <v>1281</v>
      </c>
      <c r="H269" s="16" t="s">
        <v>995</v>
      </c>
    </row>
    <row r="270" spans="1:8" x14ac:dyDescent="0.2">
      <c r="A270" s="6" t="s">
        <v>13</v>
      </c>
      <c r="B270" s="6" t="s">
        <v>39</v>
      </c>
      <c r="C270" s="7" t="s">
        <v>984</v>
      </c>
      <c r="D270" s="6" t="s">
        <v>985</v>
      </c>
      <c r="E270" s="9">
        <f>128*2</f>
        <v>256</v>
      </c>
      <c r="F270" s="15">
        <v>6</v>
      </c>
      <c r="G270" s="15" t="s">
        <v>1281</v>
      </c>
      <c r="H270" s="16" t="s">
        <v>827</v>
      </c>
    </row>
    <row r="271" spans="1:8" x14ac:dyDescent="0.2">
      <c r="A271" s="6" t="s">
        <v>13</v>
      </c>
      <c r="B271" s="6" t="s">
        <v>39</v>
      </c>
      <c r="C271" s="6" t="s">
        <v>41</v>
      </c>
      <c r="D271" s="6" t="s">
        <v>574</v>
      </c>
      <c r="E271" s="9">
        <f>150*6</f>
        <v>900</v>
      </c>
      <c r="F271" s="15">
        <v>1</v>
      </c>
      <c r="G271" s="15" t="s">
        <v>1082</v>
      </c>
      <c r="H271" s="6"/>
    </row>
    <row r="272" spans="1:8" x14ac:dyDescent="0.2">
      <c r="A272" s="6" t="s">
        <v>13</v>
      </c>
      <c r="B272" s="6" t="s">
        <v>39</v>
      </c>
      <c r="C272" s="7" t="s">
        <v>975</v>
      </c>
      <c r="D272" s="6" t="s">
        <v>973</v>
      </c>
      <c r="E272" s="9">
        <f>69.95*2</f>
        <v>139.9</v>
      </c>
      <c r="F272" s="15">
        <v>2</v>
      </c>
      <c r="G272" s="15" t="s">
        <v>1281</v>
      </c>
      <c r="H272" s="16" t="s">
        <v>974</v>
      </c>
    </row>
    <row r="273" spans="1:8" x14ac:dyDescent="0.2">
      <c r="A273" s="6" t="s">
        <v>13</v>
      </c>
      <c r="B273" s="6" t="s">
        <v>39</v>
      </c>
      <c r="C273" s="7" t="s">
        <v>986</v>
      </c>
      <c r="D273" s="6" t="s">
        <v>988</v>
      </c>
      <c r="E273" s="9">
        <f>20*3</f>
        <v>60</v>
      </c>
      <c r="F273" s="15">
        <v>3</v>
      </c>
      <c r="G273" s="15" t="s">
        <v>1281</v>
      </c>
      <c r="H273" s="16" t="s">
        <v>827</v>
      </c>
    </row>
    <row r="274" spans="1:8" x14ac:dyDescent="0.2">
      <c r="A274" s="6" t="s">
        <v>13</v>
      </c>
      <c r="B274" s="6" t="s">
        <v>39</v>
      </c>
      <c r="C274" s="7" t="s">
        <v>1018</v>
      </c>
      <c r="D274" s="6" t="s">
        <v>1020</v>
      </c>
      <c r="E274" s="9">
        <v>110</v>
      </c>
      <c r="F274" s="15">
        <v>3</v>
      </c>
      <c r="G274" s="15" t="s">
        <v>1281</v>
      </c>
      <c r="H274" s="16" t="s">
        <v>995</v>
      </c>
    </row>
    <row r="275" spans="1:8" x14ac:dyDescent="0.2">
      <c r="A275" s="6" t="s">
        <v>13</v>
      </c>
      <c r="B275" s="6" t="s">
        <v>39</v>
      </c>
      <c r="C275" s="7" t="s">
        <v>1014</v>
      </c>
      <c r="D275" s="6" t="s">
        <v>1015</v>
      </c>
      <c r="E275" s="9">
        <v>200</v>
      </c>
      <c r="F275" s="15">
        <v>1</v>
      </c>
      <c r="G275" s="15" t="s">
        <v>1281</v>
      </c>
      <c r="H275" s="16" t="s">
        <v>995</v>
      </c>
    </row>
    <row r="276" spans="1:8" x14ac:dyDescent="0.2">
      <c r="A276" s="6" t="s">
        <v>13</v>
      </c>
      <c r="B276" s="6" t="s">
        <v>39</v>
      </c>
      <c r="C276" s="7" t="s">
        <v>978</v>
      </c>
      <c r="D276" s="6" t="s">
        <v>979</v>
      </c>
      <c r="E276" s="9">
        <f>33.99*4</f>
        <v>135.96</v>
      </c>
      <c r="F276" s="15">
        <v>2</v>
      </c>
      <c r="G276" s="15" t="s">
        <v>1281</v>
      </c>
      <c r="H276" s="16" t="s">
        <v>827</v>
      </c>
    </row>
    <row r="277" spans="1:8" x14ac:dyDescent="0.2">
      <c r="A277" s="6" t="s">
        <v>13</v>
      </c>
      <c r="B277" s="6" t="s">
        <v>39</v>
      </c>
      <c r="C277" s="6" t="s">
        <v>58</v>
      </c>
      <c r="D277" s="6" t="s">
        <v>60</v>
      </c>
      <c r="E277" s="9">
        <v>2499</v>
      </c>
      <c r="F277" s="15">
        <v>6</v>
      </c>
      <c r="G277" s="15" t="s">
        <v>1281</v>
      </c>
      <c r="H277" s="16" t="s">
        <v>59</v>
      </c>
    </row>
    <row r="278" spans="1:8" x14ac:dyDescent="0.2">
      <c r="A278" s="6" t="s">
        <v>13</v>
      </c>
      <c r="B278" s="6" t="s">
        <v>39</v>
      </c>
      <c r="C278" s="7" t="s">
        <v>1061</v>
      </c>
      <c r="D278" s="6" t="s">
        <v>1062</v>
      </c>
      <c r="E278" s="9">
        <v>109.99</v>
      </c>
      <c r="F278" s="15">
        <v>4</v>
      </c>
      <c r="G278" s="15" t="s">
        <v>1281</v>
      </c>
      <c r="H278" s="16" t="s">
        <v>217</v>
      </c>
    </row>
    <row r="279" spans="1:8" x14ac:dyDescent="0.2">
      <c r="A279" s="6" t="s">
        <v>13</v>
      </c>
      <c r="B279" s="6" t="s">
        <v>39</v>
      </c>
      <c r="C279" s="7" t="s">
        <v>68</v>
      </c>
      <c r="D279" s="6" t="s">
        <v>69</v>
      </c>
      <c r="E279" s="9">
        <v>950</v>
      </c>
      <c r="F279" s="15">
        <v>6</v>
      </c>
      <c r="G279" s="15" t="s">
        <v>1281</v>
      </c>
      <c r="H279" s="16" t="s">
        <v>67</v>
      </c>
    </row>
    <row r="280" spans="1:8" x14ac:dyDescent="0.2">
      <c r="A280" s="6" t="s">
        <v>13</v>
      </c>
      <c r="B280" s="6" t="s">
        <v>39</v>
      </c>
      <c r="C280" s="7" t="s">
        <v>976</v>
      </c>
      <c r="D280" s="6" t="s">
        <v>972</v>
      </c>
      <c r="E280" s="9">
        <f>89.39*2</f>
        <v>178.78</v>
      </c>
      <c r="F280" s="15">
        <v>6</v>
      </c>
      <c r="G280" s="15" t="s">
        <v>1281</v>
      </c>
      <c r="H280" s="16" t="s">
        <v>225</v>
      </c>
    </row>
    <row r="281" spans="1:8" x14ac:dyDescent="0.2">
      <c r="A281" s="6" t="s">
        <v>13</v>
      </c>
      <c r="B281" s="6" t="s">
        <v>39</v>
      </c>
      <c r="C281" s="6" t="s">
        <v>56</v>
      </c>
      <c r="D281" s="6" t="s">
        <v>57</v>
      </c>
      <c r="E281" s="9">
        <v>350</v>
      </c>
      <c r="F281" s="15">
        <v>8</v>
      </c>
      <c r="G281" s="15" t="s">
        <v>1282</v>
      </c>
      <c r="H281" s="6"/>
    </row>
    <row r="282" spans="1:8" x14ac:dyDescent="0.2">
      <c r="A282" s="6" t="s">
        <v>13</v>
      </c>
      <c r="B282" s="6" t="s">
        <v>39</v>
      </c>
      <c r="C282" s="7" t="s">
        <v>960</v>
      </c>
      <c r="D282" s="6" t="s">
        <v>961</v>
      </c>
      <c r="E282" s="9">
        <f>130*4</f>
        <v>520</v>
      </c>
      <c r="F282" s="15">
        <v>5</v>
      </c>
      <c r="G282" s="15" t="s">
        <v>1281</v>
      </c>
      <c r="H282" s="16" t="s">
        <v>962</v>
      </c>
    </row>
    <row r="283" spans="1:8" x14ac:dyDescent="0.2">
      <c r="A283" s="6" t="s">
        <v>13</v>
      </c>
      <c r="B283" s="6" t="s">
        <v>39</v>
      </c>
      <c r="C283" s="7" t="s">
        <v>965</v>
      </c>
      <c r="D283" s="6" t="s">
        <v>966</v>
      </c>
      <c r="E283" s="9">
        <f>89.99*3</f>
        <v>269.96999999999997</v>
      </c>
      <c r="F283" s="15">
        <v>14</v>
      </c>
      <c r="G283" s="15" t="s">
        <v>1281</v>
      </c>
      <c r="H283" s="16" t="s">
        <v>967</v>
      </c>
    </row>
    <row r="284" spans="1:8" x14ac:dyDescent="0.2">
      <c r="A284" s="6" t="s">
        <v>13</v>
      </c>
      <c r="B284" s="6" t="s">
        <v>39</v>
      </c>
      <c r="C284" s="7" t="s">
        <v>964</v>
      </c>
      <c r="D284" s="6" t="s">
        <v>963</v>
      </c>
      <c r="E284" s="9">
        <f>138*2</f>
        <v>276</v>
      </c>
      <c r="F284" s="15">
        <v>14</v>
      </c>
      <c r="G284" s="15" t="s">
        <v>1281</v>
      </c>
      <c r="H284" s="16" t="s">
        <v>962</v>
      </c>
    </row>
    <row r="285" spans="1:8" x14ac:dyDescent="0.2">
      <c r="A285" s="6" t="s">
        <v>13</v>
      </c>
      <c r="B285" s="6" t="s">
        <v>39</v>
      </c>
      <c r="C285" s="6" t="s">
        <v>38</v>
      </c>
      <c r="D285" s="6" t="s">
        <v>220</v>
      </c>
      <c r="E285" s="9">
        <v>2000</v>
      </c>
      <c r="F285" s="15">
        <v>5</v>
      </c>
      <c r="G285" s="15" t="s">
        <v>1281</v>
      </c>
      <c r="H285" s="16" t="s">
        <v>42</v>
      </c>
    </row>
    <row r="286" spans="1:8" x14ac:dyDescent="0.2">
      <c r="A286" s="6" t="s">
        <v>13</v>
      </c>
      <c r="B286" s="6" t="s">
        <v>39</v>
      </c>
      <c r="C286" s="7" t="s">
        <v>238</v>
      </c>
      <c r="D286" s="6" t="s">
        <v>1022</v>
      </c>
      <c r="E286" s="9">
        <v>70</v>
      </c>
      <c r="F286" s="15">
        <v>6</v>
      </c>
      <c r="G286" s="15" t="s">
        <v>1281</v>
      </c>
      <c r="H286" s="16" t="s">
        <v>995</v>
      </c>
    </row>
    <row r="287" spans="1:8" x14ac:dyDescent="0.2">
      <c r="A287" s="6" t="s">
        <v>13</v>
      </c>
      <c r="B287" s="6" t="s">
        <v>39</v>
      </c>
      <c r="C287" s="7" t="s">
        <v>65</v>
      </c>
      <c r="D287" s="6" t="s">
        <v>66</v>
      </c>
      <c r="E287" s="9">
        <v>419</v>
      </c>
      <c r="F287" s="15">
        <v>6</v>
      </c>
      <c r="G287" s="15" t="s">
        <v>1281</v>
      </c>
      <c r="H287" s="16" t="s">
        <v>67</v>
      </c>
    </row>
    <row r="288" spans="1:8" x14ac:dyDescent="0.2">
      <c r="A288" s="6" t="s">
        <v>13</v>
      </c>
      <c r="B288" s="6" t="s">
        <v>39</v>
      </c>
      <c r="C288" s="7" t="s">
        <v>992</v>
      </c>
      <c r="D288" s="6" t="s">
        <v>990</v>
      </c>
      <c r="E288" s="9">
        <f>129+45</f>
        <v>174</v>
      </c>
      <c r="F288" s="15">
        <v>2</v>
      </c>
      <c r="G288" s="15" t="s">
        <v>1281</v>
      </c>
      <c r="H288" s="16" t="s">
        <v>967</v>
      </c>
    </row>
    <row r="289" spans="1:8" x14ac:dyDescent="0.2">
      <c r="A289" s="6" t="s">
        <v>13</v>
      </c>
      <c r="B289" s="6" t="s">
        <v>39</v>
      </c>
      <c r="C289" s="7" t="s">
        <v>1024</v>
      </c>
      <c r="D289" s="6" t="s">
        <v>1025</v>
      </c>
      <c r="E289" s="9">
        <v>32.99</v>
      </c>
      <c r="F289" s="15">
        <v>10</v>
      </c>
      <c r="G289" s="15" t="s">
        <v>1281</v>
      </c>
      <c r="H289" s="16" t="s">
        <v>995</v>
      </c>
    </row>
    <row r="290" spans="1:8" x14ac:dyDescent="0.2">
      <c r="A290" s="6" t="s">
        <v>13</v>
      </c>
      <c r="B290" s="6" t="s">
        <v>39</v>
      </c>
      <c r="C290" s="7" t="s">
        <v>1038</v>
      </c>
      <c r="D290" s="6" t="s">
        <v>1034</v>
      </c>
      <c r="E290" s="9">
        <v>89.99</v>
      </c>
      <c r="F290" s="15">
        <v>6</v>
      </c>
      <c r="G290" s="15" t="s">
        <v>1281</v>
      </c>
      <c r="H290" s="16" t="s">
        <v>217</v>
      </c>
    </row>
    <row r="291" spans="1:8" x14ac:dyDescent="0.2">
      <c r="A291" s="6" t="s">
        <v>13</v>
      </c>
      <c r="B291" s="6" t="s">
        <v>39</v>
      </c>
      <c r="C291" s="7" t="s">
        <v>1040</v>
      </c>
      <c r="D291" s="6" t="s">
        <v>1041</v>
      </c>
      <c r="E291" s="9">
        <v>69.989999999999995</v>
      </c>
      <c r="F291" s="15">
        <v>6</v>
      </c>
      <c r="G291" s="15" t="s">
        <v>1281</v>
      </c>
      <c r="H291" s="16" t="s">
        <v>995</v>
      </c>
    </row>
    <row r="292" spans="1:8" x14ac:dyDescent="0.2">
      <c r="A292" s="6" t="s">
        <v>13</v>
      </c>
      <c r="B292" s="6" t="s">
        <v>39</v>
      </c>
      <c r="C292" s="7" t="s">
        <v>1051</v>
      </c>
      <c r="D292" s="6" t="s">
        <v>1052</v>
      </c>
      <c r="E292" s="9">
        <v>149.99</v>
      </c>
      <c r="F292" s="15">
        <v>10</v>
      </c>
      <c r="G292" s="15" t="s">
        <v>1281</v>
      </c>
      <c r="H292" s="16" t="s">
        <v>1050</v>
      </c>
    </row>
    <row r="293" spans="1:8" x14ac:dyDescent="0.2">
      <c r="A293" s="6" t="s">
        <v>13</v>
      </c>
      <c r="B293" s="6" t="s">
        <v>39</v>
      </c>
      <c r="C293" s="7" t="s">
        <v>1028</v>
      </c>
      <c r="D293" s="6" t="s">
        <v>1029</v>
      </c>
      <c r="E293" s="9">
        <v>49.95</v>
      </c>
      <c r="F293" s="15">
        <v>15</v>
      </c>
      <c r="G293" s="15" t="s">
        <v>1281</v>
      </c>
      <c r="H293" s="6"/>
    </row>
    <row r="294" spans="1:8" x14ac:dyDescent="0.2">
      <c r="A294" s="6" t="s">
        <v>13</v>
      </c>
      <c r="B294" s="6" t="s">
        <v>39</v>
      </c>
      <c r="C294" s="7" t="s">
        <v>1009</v>
      </c>
      <c r="D294" s="6" t="s">
        <v>996</v>
      </c>
      <c r="E294" s="9">
        <v>26</v>
      </c>
      <c r="F294" s="15">
        <v>4</v>
      </c>
      <c r="G294" s="15" t="s">
        <v>1281</v>
      </c>
      <c r="H294" s="16" t="s">
        <v>995</v>
      </c>
    </row>
    <row r="295" spans="1:8" x14ac:dyDescent="0.2">
      <c r="A295" s="6" t="s">
        <v>13</v>
      </c>
      <c r="B295" s="6" t="s">
        <v>39</v>
      </c>
      <c r="C295" s="7" t="s">
        <v>1009</v>
      </c>
      <c r="D295" s="6" t="s">
        <v>997</v>
      </c>
      <c r="E295" s="9">
        <v>19.989999999999998</v>
      </c>
      <c r="F295" s="15">
        <v>4</v>
      </c>
      <c r="G295" s="15" t="s">
        <v>1281</v>
      </c>
      <c r="H295" s="16" t="s">
        <v>995</v>
      </c>
    </row>
    <row r="296" spans="1:8" x14ac:dyDescent="0.2">
      <c r="A296" s="6" t="s">
        <v>13</v>
      </c>
      <c r="B296" s="6" t="s">
        <v>39</v>
      </c>
      <c r="C296" s="7" t="s">
        <v>1009</v>
      </c>
      <c r="D296" s="6" t="s">
        <v>994</v>
      </c>
      <c r="E296" s="9">
        <f>37*2</f>
        <v>74</v>
      </c>
      <c r="F296" s="15">
        <v>4</v>
      </c>
      <c r="G296" s="15" t="s">
        <v>1281</v>
      </c>
      <c r="H296" s="16" t="s">
        <v>995</v>
      </c>
    </row>
    <row r="297" spans="1:8" x14ac:dyDescent="0.2">
      <c r="A297" s="6" t="s">
        <v>13</v>
      </c>
      <c r="B297" s="6" t="s">
        <v>39</v>
      </c>
      <c r="C297" s="7" t="s">
        <v>1010</v>
      </c>
      <c r="D297" s="6" t="s">
        <v>1005</v>
      </c>
      <c r="E297" s="9">
        <v>115</v>
      </c>
      <c r="F297" s="15">
        <v>1</v>
      </c>
      <c r="G297" s="15" t="s">
        <v>1281</v>
      </c>
      <c r="H297" s="16" t="s">
        <v>1006</v>
      </c>
    </row>
    <row r="298" spans="1:8" x14ac:dyDescent="0.2">
      <c r="A298" s="6" t="s">
        <v>13</v>
      </c>
      <c r="B298" s="6" t="s">
        <v>39</v>
      </c>
      <c r="C298" s="7" t="s">
        <v>70</v>
      </c>
      <c r="D298" s="6" t="s">
        <v>71</v>
      </c>
      <c r="E298" s="9">
        <f>2*59</f>
        <v>118</v>
      </c>
      <c r="F298" s="15">
        <v>6</v>
      </c>
      <c r="G298" s="15" t="s">
        <v>1281</v>
      </c>
      <c r="H298" s="16" t="s">
        <v>67</v>
      </c>
    </row>
    <row r="299" spans="1:8" x14ac:dyDescent="0.2">
      <c r="A299" s="6" t="s">
        <v>13</v>
      </c>
      <c r="B299" s="6" t="s">
        <v>39</v>
      </c>
      <c r="C299" s="7" t="s">
        <v>1008</v>
      </c>
      <c r="D299" s="6" t="s">
        <v>1002</v>
      </c>
      <c r="E299" s="9">
        <f>15.99*3</f>
        <v>47.97</v>
      </c>
      <c r="F299" s="15">
        <v>4</v>
      </c>
      <c r="G299" s="15" t="s">
        <v>1281</v>
      </c>
      <c r="H299" s="16" t="s">
        <v>995</v>
      </c>
    </row>
    <row r="300" spans="1:8" x14ac:dyDescent="0.2">
      <c r="A300" s="6" t="s">
        <v>13</v>
      </c>
      <c r="B300" s="6" t="s">
        <v>39</v>
      </c>
      <c r="C300" s="7" t="s">
        <v>1008</v>
      </c>
      <c r="D300" s="6" t="s">
        <v>1001</v>
      </c>
      <c r="E300" s="9">
        <f>39.99*2</f>
        <v>79.98</v>
      </c>
      <c r="F300" s="15">
        <v>4</v>
      </c>
      <c r="G300" s="15" t="s">
        <v>1281</v>
      </c>
      <c r="H300" s="16" t="s">
        <v>995</v>
      </c>
    </row>
    <row r="301" spans="1:8" x14ac:dyDescent="0.2">
      <c r="A301" s="6" t="s">
        <v>13</v>
      </c>
      <c r="B301" s="6" t="s">
        <v>39</v>
      </c>
      <c r="C301" s="7" t="s">
        <v>1008</v>
      </c>
      <c r="D301" s="6" t="s">
        <v>1000</v>
      </c>
      <c r="E301" s="9">
        <v>24.55</v>
      </c>
      <c r="F301" s="15">
        <v>4</v>
      </c>
      <c r="G301" s="15" t="s">
        <v>1281</v>
      </c>
      <c r="H301" s="16" t="s">
        <v>995</v>
      </c>
    </row>
    <row r="302" spans="1:8" x14ac:dyDescent="0.2">
      <c r="A302" s="6" t="s">
        <v>13</v>
      </c>
      <c r="B302" s="6" t="s">
        <v>39</v>
      </c>
      <c r="C302" s="7" t="s">
        <v>1008</v>
      </c>
      <c r="D302" s="6" t="s">
        <v>1003</v>
      </c>
      <c r="E302" s="9">
        <v>22.99</v>
      </c>
      <c r="F302" s="15">
        <v>4</v>
      </c>
      <c r="G302" s="15" t="s">
        <v>1281</v>
      </c>
      <c r="H302" s="16" t="s">
        <v>995</v>
      </c>
    </row>
    <row r="303" spans="1:8" x14ac:dyDescent="0.2">
      <c r="A303" s="6" t="s">
        <v>13</v>
      </c>
      <c r="B303" s="6" t="s">
        <v>39</v>
      </c>
      <c r="C303" s="7" t="s">
        <v>1008</v>
      </c>
      <c r="D303" s="6" t="s">
        <v>998</v>
      </c>
      <c r="E303" s="9">
        <f>19*2</f>
        <v>38</v>
      </c>
      <c r="F303" s="15">
        <v>4</v>
      </c>
      <c r="G303" s="15" t="s">
        <v>1281</v>
      </c>
      <c r="H303" s="16" t="s">
        <v>995</v>
      </c>
    </row>
    <row r="304" spans="1:8" x14ac:dyDescent="0.2">
      <c r="A304" s="6" t="s">
        <v>13</v>
      </c>
      <c r="B304" s="6" t="s">
        <v>39</v>
      </c>
      <c r="C304" s="7" t="s">
        <v>1008</v>
      </c>
      <c r="D304" s="6" t="s">
        <v>999</v>
      </c>
      <c r="E304" s="9">
        <f>15.99*2</f>
        <v>31.98</v>
      </c>
      <c r="F304" s="15">
        <v>4</v>
      </c>
      <c r="G304" s="15" t="s">
        <v>1281</v>
      </c>
      <c r="H304" s="16" t="s">
        <v>995</v>
      </c>
    </row>
    <row r="305" spans="1:8" x14ac:dyDescent="0.2">
      <c r="A305" s="6" t="s">
        <v>13</v>
      </c>
      <c r="B305" s="6" t="s">
        <v>39</v>
      </c>
      <c r="C305" s="7" t="s">
        <v>1011</v>
      </c>
      <c r="D305" s="6" t="s">
        <v>1012</v>
      </c>
      <c r="E305" s="9">
        <v>23.99</v>
      </c>
      <c r="F305" s="15">
        <v>10</v>
      </c>
      <c r="G305" s="15" t="s">
        <v>1281</v>
      </c>
      <c r="H305" s="16" t="s">
        <v>995</v>
      </c>
    </row>
    <row r="306" spans="1:8" x14ac:dyDescent="0.2">
      <c r="A306" s="6" t="s">
        <v>13</v>
      </c>
      <c r="B306" s="6" t="s">
        <v>39</v>
      </c>
      <c r="C306" s="7" t="s">
        <v>1007</v>
      </c>
      <c r="D306" s="6" t="s">
        <v>1004</v>
      </c>
      <c r="E306" s="9">
        <f>54.99*2</f>
        <v>109.98</v>
      </c>
      <c r="F306" s="15">
        <v>4</v>
      </c>
      <c r="G306" s="15" t="s">
        <v>1281</v>
      </c>
      <c r="H306" s="16" t="s">
        <v>995</v>
      </c>
    </row>
    <row r="307" spans="1:8" x14ac:dyDescent="0.2">
      <c r="A307" s="6" t="s">
        <v>13</v>
      </c>
      <c r="B307" s="6" t="s">
        <v>39</v>
      </c>
      <c r="C307" s="7" t="s">
        <v>959</v>
      </c>
      <c r="D307" s="6" t="s">
        <v>958</v>
      </c>
      <c r="E307" s="9">
        <f>17.36*10</f>
        <v>173.6</v>
      </c>
      <c r="F307" s="15">
        <v>4</v>
      </c>
      <c r="G307" s="15" t="s">
        <v>1281</v>
      </c>
      <c r="H307" s="16" t="s">
        <v>962</v>
      </c>
    </row>
    <row r="308" spans="1:8" x14ac:dyDescent="0.2">
      <c r="A308" s="6" t="s">
        <v>13</v>
      </c>
      <c r="B308" s="6" t="s">
        <v>39</v>
      </c>
      <c r="C308" s="7" t="s">
        <v>977</v>
      </c>
      <c r="D308" s="6" t="s">
        <v>971</v>
      </c>
      <c r="E308" s="9">
        <f>16.99*4</f>
        <v>67.959999999999994</v>
      </c>
      <c r="F308" s="15">
        <v>10</v>
      </c>
      <c r="G308" s="15" t="s">
        <v>1281</v>
      </c>
      <c r="H308" s="16" t="s">
        <v>225</v>
      </c>
    </row>
    <row r="309" spans="1:8" x14ac:dyDescent="0.2">
      <c r="A309" s="6" t="s">
        <v>13</v>
      </c>
      <c r="B309" s="6" t="s">
        <v>39</v>
      </c>
      <c r="C309" s="7" t="s">
        <v>1037</v>
      </c>
      <c r="D309" s="6" t="s">
        <v>1035</v>
      </c>
      <c r="E309" s="9">
        <v>125.99</v>
      </c>
      <c r="F309" s="15">
        <v>6</v>
      </c>
      <c r="G309" s="15" t="s">
        <v>1281</v>
      </c>
      <c r="H309" s="16" t="s">
        <v>1036</v>
      </c>
    </row>
    <row r="310" spans="1:8" x14ac:dyDescent="0.2">
      <c r="A310" s="6" t="s">
        <v>13</v>
      </c>
      <c r="B310" s="6" t="s">
        <v>39</v>
      </c>
      <c r="C310" s="7" t="s">
        <v>1037</v>
      </c>
      <c r="D310" s="6" t="s">
        <v>1039</v>
      </c>
      <c r="E310" s="9">
        <v>139.79</v>
      </c>
      <c r="F310" s="15">
        <v>6</v>
      </c>
      <c r="G310" s="15" t="s">
        <v>1281</v>
      </c>
      <c r="H310" s="16" t="s">
        <v>1036</v>
      </c>
    </row>
    <row r="311" spans="1:8" x14ac:dyDescent="0.2">
      <c r="A311" s="6" t="s">
        <v>13</v>
      </c>
      <c r="B311" s="6" t="s">
        <v>39</v>
      </c>
      <c r="C311" s="7" t="s">
        <v>1016</v>
      </c>
      <c r="D311" s="6" t="s">
        <v>1017</v>
      </c>
      <c r="E311" s="9">
        <f>110*3</f>
        <v>330</v>
      </c>
      <c r="F311" s="15">
        <v>1</v>
      </c>
      <c r="G311" s="15" t="s">
        <v>1281</v>
      </c>
      <c r="H311" s="16" t="s">
        <v>995</v>
      </c>
    </row>
    <row r="312" spans="1:8" x14ac:dyDescent="0.2">
      <c r="A312" s="6" t="s">
        <v>13</v>
      </c>
      <c r="B312" s="6" t="s">
        <v>39</v>
      </c>
      <c r="C312" s="7" t="s">
        <v>957</v>
      </c>
      <c r="D312" s="6" t="s">
        <v>1269</v>
      </c>
      <c r="E312" s="9">
        <f>65*2</f>
        <v>130</v>
      </c>
      <c r="F312" s="15">
        <v>4</v>
      </c>
      <c r="G312" s="15" t="s">
        <v>1281</v>
      </c>
      <c r="H312" s="16" t="s">
        <v>962</v>
      </c>
    </row>
    <row r="313" spans="1:8" x14ac:dyDescent="0.2">
      <c r="A313" s="6" t="s">
        <v>13</v>
      </c>
      <c r="B313" s="6" t="s">
        <v>39</v>
      </c>
      <c r="C313" s="6" t="s">
        <v>51</v>
      </c>
      <c r="D313" s="6" t="s">
        <v>318</v>
      </c>
      <c r="E313" s="9">
        <v>1500</v>
      </c>
      <c r="F313" s="15">
        <v>6</v>
      </c>
      <c r="G313" s="15" t="s">
        <v>1281</v>
      </c>
      <c r="H313" s="6"/>
    </row>
    <row r="314" spans="1:8" x14ac:dyDescent="0.2">
      <c r="A314" s="6" t="s">
        <v>13</v>
      </c>
      <c r="B314" s="6" t="s">
        <v>39</v>
      </c>
      <c r="C314" s="7" t="s">
        <v>980</v>
      </c>
      <c r="D314" s="6" t="s">
        <v>981</v>
      </c>
      <c r="E314" s="9">
        <f>53.51*2</f>
        <v>107.02</v>
      </c>
      <c r="F314" s="15">
        <v>8</v>
      </c>
      <c r="G314" s="15" t="s">
        <v>1281</v>
      </c>
      <c r="H314" s="16" t="s">
        <v>827</v>
      </c>
    </row>
    <row r="315" spans="1:8" x14ac:dyDescent="0.2">
      <c r="A315" s="6" t="s">
        <v>13</v>
      </c>
      <c r="B315" s="6" t="s">
        <v>39</v>
      </c>
      <c r="C315" s="7" t="s">
        <v>1019</v>
      </c>
      <c r="D315" s="6" t="s">
        <v>1021</v>
      </c>
      <c r="E315" s="9">
        <v>150</v>
      </c>
      <c r="F315" s="15">
        <v>3</v>
      </c>
      <c r="G315" s="15" t="s">
        <v>1281</v>
      </c>
      <c r="H315" s="16" t="s">
        <v>995</v>
      </c>
    </row>
    <row r="316" spans="1:8" x14ac:dyDescent="0.2">
      <c r="A316" s="6" t="s">
        <v>13</v>
      </c>
      <c r="B316" s="6" t="s">
        <v>75</v>
      </c>
      <c r="C316" s="7" t="s">
        <v>125</v>
      </c>
      <c r="D316" s="6" t="s">
        <v>317</v>
      </c>
      <c r="E316" s="9">
        <v>2000</v>
      </c>
      <c r="F316" s="15">
        <v>1</v>
      </c>
      <c r="G316" s="15" t="s">
        <v>1281</v>
      </c>
      <c r="H316" s="6" t="s">
        <v>1273</v>
      </c>
    </row>
    <row r="317" spans="1:8" x14ac:dyDescent="0.2">
      <c r="A317" s="6" t="s">
        <v>663</v>
      </c>
      <c r="B317" s="6" t="s">
        <v>97</v>
      </c>
      <c r="C317" s="7" t="s">
        <v>674</v>
      </c>
      <c r="D317" s="6" t="s">
        <v>697</v>
      </c>
      <c r="E317" s="9">
        <v>140</v>
      </c>
      <c r="F317" s="15">
        <v>26</v>
      </c>
      <c r="G317" s="15" t="s">
        <v>1281</v>
      </c>
      <c r="H317" s="16" t="s">
        <v>698</v>
      </c>
    </row>
    <row r="318" spans="1:8" x14ac:dyDescent="0.2">
      <c r="A318" s="6" t="s">
        <v>663</v>
      </c>
      <c r="B318" s="6" t="s">
        <v>97</v>
      </c>
      <c r="C318" s="7" t="s">
        <v>674</v>
      </c>
      <c r="D318" s="6" t="s">
        <v>696</v>
      </c>
      <c r="E318" s="9">
        <v>125</v>
      </c>
      <c r="F318" s="15">
        <v>40</v>
      </c>
      <c r="G318" s="15" t="s">
        <v>1281</v>
      </c>
      <c r="H318" s="16"/>
    </row>
    <row r="319" spans="1:8" x14ac:dyDescent="0.2">
      <c r="A319" s="6" t="s">
        <v>663</v>
      </c>
      <c r="B319" s="6" t="s">
        <v>97</v>
      </c>
      <c r="C319" s="7" t="s">
        <v>674</v>
      </c>
      <c r="D319" s="6" t="s">
        <v>702</v>
      </c>
      <c r="E319" s="9">
        <v>13</v>
      </c>
      <c r="F319" s="15">
        <v>6</v>
      </c>
      <c r="G319" s="15" t="s">
        <v>1281</v>
      </c>
      <c r="H319" s="16" t="s">
        <v>681</v>
      </c>
    </row>
    <row r="320" spans="1:8" x14ac:dyDescent="0.2">
      <c r="A320" s="6" t="s">
        <v>663</v>
      </c>
      <c r="B320" s="6" t="s">
        <v>97</v>
      </c>
      <c r="C320" s="7" t="s">
        <v>674</v>
      </c>
      <c r="D320" s="6" t="s">
        <v>711</v>
      </c>
      <c r="E320" s="9">
        <v>35</v>
      </c>
      <c r="F320" s="15">
        <v>20</v>
      </c>
      <c r="G320" s="15" t="s">
        <v>1281</v>
      </c>
      <c r="H320" s="16" t="s">
        <v>712</v>
      </c>
    </row>
    <row r="321" spans="1:8" x14ac:dyDescent="0.2">
      <c r="A321" s="6" t="s">
        <v>663</v>
      </c>
      <c r="B321" s="6" t="s">
        <v>97</v>
      </c>
      <c r="C321" s="7" t="s">
        <v>660</v>
      </c>
      <c r="D321" s="6" t="s">
        <v>664</v>
      </c>
      <c r="E321" s="9">
        <v>255</v>
      </c>
      <c r="F321" s="15">
        <v>42</v>
      </c>
      <c r="G321" s="15" t="s">
        <v>1281</v>
      </c>
      <c r="H321" s="16" t="s">
        <v>662</v>
      </c>
    </row>
    <row r="322" spans="1:8" x14ac:dyDescent="0.2">
      <c r="A322" s="6" t="s">
        <v>96</v>
      </c>
      <c r="B322" s="6" t="s">
        <v>2349</v>
      </c>
      <c r="C322" s="7" t="s">
        <v>2339</v>
      </c>
      <c r="D322" s="6" t="s">
        <v>2340</v>
      </c>
      <c r="E322" s="9">
        <v>300</v>
      </c>
      <c r="F322" s="15">
        <v>12</v>
      </c>
      <c r="G322" s="15" t="s">
        <v>1281</v>
      </c>
      <c r="H322" s="16" t="s">
        <v>2341</v>
      </c>
    </row>
    <row r="323" spans="1:8" x14ac:dyDescent="0.2">
      <c r="A323" s="6" t="s">
        <v>96</v>
      </c>
      <c r="B323" s="6" t="s">
        <v>1314</v>
      </c>
      <c r="C323" s="7" t="s">
        <v>601</v>
      </c>
      <c r="D323" s="6" t="s">
        <v>1318</v>
      </c>
      <c r="E323" s="9">
        <v>200</v>
      </c>
      <c r="F323" s="15">
        <v>9</v>
      </c>
      <c r="G323" s="15" t="s">
        <v>1281</v>
      </c>
      <c r="H323" s="16" t="s">
        <v>676</v>
      </c>
    </row>
    <row r="324" spans="1:8" x14ac:dyDescent="0.2">
      <c r="A324" s="6" t="s">
        <v>96</v>
      </c>
      <c r="B324" s="6" t="s">
        <v>1314</v>
      </c>
      <c r="C324" s="7" t="s">
        <v>1321</v>
      </c>
      <c r="D324" s="6" t="s">
        <v>1322</v>
      </c>
      <c r="E324" s="9">
        <v>100</v>
      </c>
      <c r="F324" s="15">
        <v>9</v>
      </c>
      <c r="G324" s="15" t="s">
        <v>1281</v>
      </c>
      <c r="H324" s="16" t="s">
        <v>681</v>
      </c>
    </row>
    <row r="325" spans="1:8" x14ac:dyDescent="0.2">
      <c r="A325" s="6" t="s">
        <v>96</v>
      </c>
      <c r="B325" s="6" t="s">
        <v>1314</v>
      </c>
      <c r="C325" s="7" t="s">
        <v>1319</v>
      </c>
      <c r="D325" s="6" t="s">
        <v>1320</v>
      </c>
      <c r="E325" s="9">
        <v>114</v>
      </c>
      <c r="F325" s="15">
        <v>9</v>
      </c>
      <c r="G325" s="15" t="s">
        <v>1281</v>
      </c>
      <c r="H325" s="16" t="s">
        <v>634</v>
      </c>
    </row>
    <row r="326" spans="1:8" x14ac:dyDescent="0.2">
      <c r="A326" s="6" t="s">
        <v>96</v>
      </c>
      <c r="B326" s="6" t="s">
        <v>1314</v>
      </c>
      <c r="C326" s="7" t="s">
        <v>1323</v>
      </c>
      <c r="D326" s="6" t="s">
        <v>1324</v>
      </c>
      <c r="E326" s="9">
        <v>160</v>
      </c>
      <c r="F326" s="15">
        <v>9</v>
      </c>
      <c r="G326" s="15" t="s">
        <v>1281</v>
      </c>
      <c r="H326" s="16" t="s">
        <v>634</v>
      </c>
    </row>
    <row r="327" spans="1:8" x14ac:dyDescent="0.2">
      <c r="A327" s="6" t="s">
        <v>96</v>
      </c>
      <c r="B327" s="6" t="s">
        <v>1314</v>
      </c>
      <c r="C327" s="7" t="s">
        <v>1331</v>
      </c>
      <c r="D327" s="6" t="s">
        <v>1332</v>
      </c>
      <c r="E327" s="9">
        <v>60</v>
      </c>
      <c r="F327" s="15">
        <v>9</v>
      </c>
      <c r="G327" s="15" t="s">
        <v>1281</v>
      </c>
      <c r="H327" s="16" t="s">
        <v>1333</v>
      </c>
    </row>
    <row r="328" spans="1:8" x14ac:dyDescent="0.2">
      <c r="A328" s="6" t="s">
        <v>96</v>
      </c>
      <c r="B328" s="6" t="s">
        <v>1314</v>
      </c>
      <c r="C328" s="7" t="s">
        <v>1325</v>
      </c>
      <c r="D328" s="6" t="s">
        <v>1326</v>
      </c>
      <c r="E328" s="9">
        <v>140</v>
      </c>
      <c r="F328" s="15">
        <v>4</v>
      </c>
      <c r="G328" s="15" t="s">
        <v>1281</v>
      </c>
      <c r="H328" s="16" t="s">
        <v>1327</v>
      </c>
    </row>
    <row r="329" spans="1:8" x14ac:dyDescent="0.2">
      <c r="A329" s="6" t="s">
        <v>96</v>
      </c>
      <c r="B329" s="6" t="s">
        <v>1314</v>
      </c>
      <c r="C329" s="7" t="s">
        <v>1315</v>
      </c>
      <c r="D329" s="6" t="s">
        <v>1316</v>
      </c>
      <c r="E329" s="9">
        <v>264</v>
      </c>
      <c r="F329" s="15">
        <v>9</v>
      </c>
      <c r="G329" s="15" t="s">
        <v>1281</v>
      </c>
      <c r="H329" s="6" t="s">
        <v>1317</v>
      </c>
    </row>
    <row r="330" spans="1:8" x14ac:dyDescent="0.2">
      <c r="A330" s="6" t="s">
        <v>96</v>
      </c>
      <c r="B330" s="6" t="s">
        <v>1314</v>
      </c>
      <c r="C330" s="7" t="s">
        <v>1328</v>
      </c>
      <c r="D330" s="6" t="s">
        <v>1329</v>
      </c>
      <c r="E330" s="9">
        <v>140</v>
      </c>
      <c r="F330" s="15">
        <v>2</v>
      </c>
      <c r="G330" s="15" t="s">
        <v>1281</v>
      </c>
      <c r="H330" s="16" t="s">
        <v>1330</v>
      </c>
    </row>
    <row r="331" spans="1:8" x14ac:dyDescent="0.2">
      <c r="A331" s="6" t="s">
        <v>96</v>
      </c>
      <c r="B331" s="6" t="s">
        <v>1760</v>
      </c>
      <c r="C331" s="7" t="s">
        <v>1760</v>
      </c>
      <c r="D331" s="6" t="s">
        <v>1792</v>
      </c>
      <c r="E331" s="9">
        <v>400</v>
      </c>
      <c r="F331" s="15">
        <v>0</v>
      </c>
      <c r="G331" s="15" t="s">
        <v>1281</v>
      </c>
      <c r="H331" s="16" t="s">
        <v>1793</v>
      </c>
    </row>
    <row r="332" spans="1:8" x14ac:dyDescent="0.2">
      <c r="A332" s="6" t="s">
        <v>96</v>
      </c>
      <c r="B332" s="6" t="s">
        <v>137</v>
      </c>
      <c r="C332" s="7" t="s">
        <v>567</v>
      </c>
      <c r="D332" s="6" t="s">
        <v>568</v>
      </c>
      <c r="E332" s="9">
        <v>2000</v>
      </c>
      <c r="F332" s="15">
        <v>42</v>
      </c>
      <c r="G332" s="15" t="s">
        <v>2188</v>
      </c>
      <c r="H332" s="6" t="s">
        <v>2189</v>
      </c>
    </row>
    <row r="333" spans="1:8" x14ac:dyDescent="0.2">
      <c r="A333" s="6" t="s">
        <v>96</v>
      </c>
      <c r="B333" s="6" t="s">
        <v>137</v>
      </c>
      <c r="C333" s="7" t="s">
        <v>555</v>
      </c>
      <c r="D333" s="6" t="s">
        <v>556</v>
      </c>
      <c r="E333" s="9">
        <v>300</v>
      </c>
      <c r="F333" s="15">
        <v>25</v>
      </c>
      <c r="G333" s="15" t="s">
        <v>1281</v>
      </c>
      <c r="H333" s="6" t="s">
        <v>2190</v>
      </c>
    </row>
    <row r="334" spans="1:8" x14ac:dyDescent="0.2">
      <c r="A334" s="6" t="s">
        <v>96</v>
      </c>
      <c r="B334" s="6" t="s">
        <v>137</v>
      </c>
      <c r="C334" s="7" t="s">
        <v>2331</v>
      </c>
      <c r="D334" s="6" t="s">
        <v>2332</v>
      </c>
      <c r="E334" s="9">
        <v>120</v>
      </c>
      <c r="F334" s="15">
        <v>10</v>
      </c>
      <c r="G334" s="15" t="s">
        <v>1281</v>
      </c>
      <c r="H334" s="6" t="s">
        <v>2174</v>
      </c>
    </row>
    <row r="335" spans="1:8" x14ac:dyDescent="0.2">
      <c r="A335" s="6" t="s">
        <v>96</v>
      </c>
      <c r="B335" s="6" t="s">
        <v>329</v>
      </c>
      <c r="C335" s="7" t="s">
        <v>2287</v>
      </c>
      <c r="D335" s="6" t="s">
        <v>2288</v>
      </c>
      <c r="E335" s="9">
        <v>60</v>
      </c>
      <c r="F335" s="15">
        <v>10</v>
      </c>
      <c r="G335" s="15" t="s">
        <v>1281</v>
      </c>
      <c r="H335" s="6" t="s">
        <v>1448</v>
      </c>
    </row>
    <row r="336" spans="1:8" x14ac:dyDescent="0.2">
      <c r="A336" s="6" t="s">
        <v>96</v>
      </c>
      <c r="B336" s="6" t="s">
        <v>329</v>
      </c>
      <c r="C336" s="7" t="s">
        <v>2275</v>
      </c>
      <c r="D336" s="6" t="s">
        <v>2276</v>
      </c>
      <c r="E336" s="9">
        <v>250</v>
      </c>
      <c r="F336" s="15">
        <v>12</v>
      </c>
      <c r="G336" s="15" t="s">
        <v>1281</v>
      </c>
      <c r="H336" s="6" t="s">
        <v>1448</v>
      </c>
    </row>
    <row r="337" spans="1:8" x14ac:dyDescent="0.2">
      <c r="A337" s="6" t="s">
        <v>96</v>
      </c>
      <c r="B337" s="6" t="s">
        <v>329</v>
      </c>
      <c r="C337" s="7" t="s">
        <v>1466</v>
      </c>
      <c r="D337" s="6" t="s">
        <v>2281</v>
      </c>
      <c r="E337" s="9">
        <v>45</v>
      </c>
      <c r="F337" s="15">
        <v>39</v>
      </c>
      <c r="G337" s="15" t="s">
        <v>1281</v>
      </c>
      <c r="H337" s="6" t="s">
        <v>1448</v>
      </c>
    </row>
    <row r="338" spans="1:8" x14ac:dyDescent="0.2">
      <c r="A338" s="6" t="s">
        <v>96</v>
      </c>
      <c r="B338" s="6" t="s">
        <v>329</v>
      </c>
      <c r="C338" s="7" t="s">
        <v>2226</v>
      </c>
      <c r="D338" s="6" t="s">
        <v>2280</v>
      </c>
      <c r="E338" s="9">
        <v>114</v>
      </c>
      <c r="F338" s="15">
        <v>4</v>
      </c>
      <c r="G338" s="15" t="s">
        <v>1281</v>
      </c>
      <c r="H338" s="6" t="s">
        <v>634</v>
      </c>
    </row>
    <row r="339" spans="1:8" x14ac:dyDescent="0.2">
      <c r="A339" s="6" t="s">
        <v>96</v>
      </c>
      <c r="B339" s="6" t="s">
        <v>329</v>
      </c>
      <c r="C339" s="7" t="s">
        <v>2226</v>
      </c>
      <c r="D339" s="6" t="s">
        <v>2273</v>
      </c>
      <c r="E339" s="9">
        <v>300</v>
      </c>
      <c r="F339" s="15">
        <v>18</v>
      </c>
      <c r="G339" s="15" t="s">
        <v>1281</v>
      </c>
      <c r="H339" s="6" t="s">
        <v>634</v>
      </c>
    </row>
    <row r="340" spans="1:8" x14ac:dyDescent="0.2">
      <c r="A340" s="6" t="s">
        <v>96</v>
      </c>
      <c r="B340" s="6" t="s">
        <v>329</v>
      </c>
      <c r="C340" s="7" t="s">
        <v>2285</v>
      </c>
      <c r="D340" s="6" t="s">
        <v>2286</v>
      </c>
      <c r="E340" s="9">
        <v>1660</v>
      </c>
      <c r="F340" s="15">
        <v>5</v>
      </c>
      <c r="G340" s="15" t="s">
        <v>1281</v>
      </c>
      <c r="H340" s="6" t="s">
        <v>1448</v>
      </c>
    </row>
    <row r="341" spans="1:8" x14ac:dyDescent="0.2">
      <c r="A341" s="6" t="s">
        <v>96</v>
      </c>
      <c r="B341" s="6" t="s">
        <v>121</v>
      </c>
      <c r="C341" s="7" t="s">
        <v>595</v>
      </c>
      <c r="D341" s="6" t="s">
        <v>1068</v>
      </c>
      <c r="E341" s="9">
        <v>48</v>
      </c>
      <c r="F341" s="15">
        <v>2</v>
      </c>
      <c r="G341" s="15" t="s">
        <v>1281</v>
      </c>
      <c r="H341" s="16" t="s">
        <v>67</v>
      </c>
    </row>
    <row r="342" spans="1:8" x14ac:dyDescent="0.2">
      <c r="A342" s="6" t="s">
        <v>96</v>
      </c>
      <c r="B342" s="6" t="s">
        <v>121</v>
      </c>
      <c r="C342" s="7" t="s">
        <v>1085</v>
      </c>
      <c r="D342" s="6" t="s">
        <v>1088</v>
      </c>
      <c r="E342" s="9">
        <v>550</v>
      </c>
      <c r="F342" s="15">
        <v>15</v>
      </c>
      <c r="G342" s="15" t="s">
        <v>1281</v>
      </c>
      <c r="H342" s="16" t="s">
        <v>778</v>
      </c>
    </row>
    <row r="343" spans="1:8" x14ac:dyDescent="0.2">
      <c r="A343" s="6" t="s">
        <v>96</v>
      </c>
      <c r="B343" s="6" t="s">
        <v>121</v>
      </c>
      <c r="C343" s="7" t="s">
        <v>1086</v>
      </c>
      <c r="D343" s="6" t="s">
        <v>1087</v>
      </c>
      <c r="E343" s="9">
        <v>549</v>
      </c>
      <c r="F343" s="15">
        <v>15</v>
      </c>
      <c r="G343" s="15" t="s">
        <v>1281</v>
      </c>
      <c r="H343" s="16" t="s">
        <v>778</v>
      </c>
    </row>
    <row r="344" spans="1:8" x14ac:dyDescent="0.2">
      <c r="A344" s="6" t="s">
        <v>96</v>
      </c>
      <c r="B344" s="6" t="s">
        <v>2277</v>
      </c>
      <c r="C344" s="7" t="s">
        <v>2278</v>
      </c>
      <c r="D344" s="6" t="s">
        <v>2279</v>
      </c>
      <c r="E344" s="9">
        <v>200</v>
      </c>
      <c r="F344" s="15">
        <v>6</v>
      </c>
      <c r="G344" s="15" t="s">
        <v>1281</v>
      </c>
      <c r="H344" s="6" t="s">
        <v>1617</v>
      </c>
    </row>
    <row r="345" spans="1:8" x14ac:dyDescent="0.2">
      <c r="A345" s="6" t="s">
        <v>96</v>
      </c>
      <c r="B345" s="6" t="s">
        <v>1334</v>
      </c>
      <c r="C345" s="7" t="s">
        <v>329</v>
      </c>
      <c r="D345" s="6" t="s">
        <v>2283</v>
      </c>
      <c r="E345" s="9">
        <v>550</v>
      </c>
      <c r="F345" s="15">
        <v>29</v>
      </c>
      <c r="G345" s="15" t="s">
        <v>1281</v>
      </c>
      <c r="H345" s="6" t="s">
        <v>1382</v>
      </c>
    </row>
    <row r="346" spans="1:8" x14ac:dyDescent="0.2">
      <c r="A346" s="6" t="s">
        <v>96</v>
      </c>
      <c r="B346" s="6" t="s">
        <v>1334</v>
      </c>
      <c r="C346" s="7" t="s">
        <v>329</v>
      </c>
      <c r="D346" s="6" t="s">
        <v>2244</v>
      </c>
      <c r="E346" s="9">
        <v>105</v>
      </c>
      <c r="F346" s="15">
        <v>23</v>
      </c>
      <c r="G346" s="15" t="s">
        <v>1281</v>
      </c>
      <c r="H346" s="6" t="s">
        <v>1448</v>
      </c>
    </row>
    <row r="347" spans="1:8" x14ac:dyDescent="0.2">
      <c r="A347" s="6" t="s">
        <v>96</v>
      </c>
      <c r="B347" s="6" t="s">
        <v>1334</v>
      </c>
      <c r="C347" s="7" t="s">
        <v>329</v>
      </c>
      <c r="D347" s="6" t="s">
        <v>2224</v>
      </c>
      <c r="E347" s="9">
        <v>275</v>
      </c>
      <c r="F347" s="15">
        <v>2</v>
      </c>
      <c r="G347" s="15" t="s">
        <v>1281</v>
      </c>
      <c r="H347" s="6" t="s">
        <v>2225</v>
      </c>
    </row>
    <row r="348" spans="1:8" x14ac:dyDescent="0.2">
      <c r="A348" s="6" t="s">
        <v>96</v>
      </c>
      <c r="B348" s="6" t="s">
        <v>1334</v>
      </c>
      <c r="C348" s="7" t="s">
        <v>329</v>
      </c>
      <c r="D348" s="6" t="s">
        <v>2282</v>
      </c>
      <c r="E348" s="9">
        <v>200</v>
      </c>
      <c r="F348" s="15">
        <v>39</v>
      </c>
      <c r="G348" s="15" t="s">
        <v>1281</v>
      </c>
      <c r="H348" s="6" t="s">
        <v>1726</v>
      </c>
    </row>
    <row r="349" spans="1:8" x14ac:dyDescent="0.2">
      <c r="A349" s="6" t="s">
        <v>96</v>
      </c>
      <c r="B349" s="6" t="s">
        <v>1334</v>
      </c>
      <c r="C349" s="7" t="s">
        <v>329</v>
      </c>
      <c r="D349" s="6" t="s">
        <v>2221</v>
      </c>
      <c r="E349" s="9">
        <v>475</v>
      </c>
      <c r="F349" s="15">
        <v>12</v>
      </c>
      <c r="G349" s="15" t="s">
        <v>1281</v>
      </c>
      <c r="H349" s="6" t="s">
        <v>1448</v>
      </c>
    </row>
    <row r="350" spans="1:8" x14ac:dyDescent="0.2">
      <c r="A350" s="6" t="s">
        <v>96</v>
      </c>
      <c r="B350" s="6" t="s">
        <v>1334</v>
      </c>
      <c r="C350" s="7" t="s">
        <v>329</v>
      </c>
      <c r="D350" s="6" t="s">
        <v>2222</v>
      </c>
      <c r="E350" s="9">
        <v>250</v>
      </c>
      <c r="F350" s="15">
        <v>3</v>
      </c>
      <c r="G350" s="15" t="s">
        <v>1281</v>
      </c>
      <c r="H350" s="6" t="s">
        <v>1726</v>
      </c>
    </row>
    <row r="351" spans="1:8" x14ac:dyDescent="0.2">
      <c r="A351" s="6" t="s">
        <v>96</v>
      </c>
      <c r="B351" s="6" t="s">
        <v>1334</v>
      </c>
      <c r="C351" s="7" t="s">
        <v>329</v>
      </c>
      <c r="D351" s="6" t="s">
        <v>2284</v>
      </c>
      <c r="E351" s="9">
        <v>325</v>
      </c>
      <c r="F351" s="15">
        <v>11</v>
      </c>
      <c r="G351" s="15" t="s">
        <v>1281</v>
      </c>
      <c r="H351" s="6" t="s">
        <v>1402</v>
      </c>
    </row>
    <row r="352" spans="1:8" x14ac:dyDescent="0.2">
      <c r="A352" s="6" t="s">
        <v>96</v>
      </c>
      <c r="B352" s="6" t="s">
        <v>1334</v>
      </c>
      <c r="C352" s="7" t="s">
        <v>329</v>
      </c>
      <c r="D352" s="6" t="s">
        <v>2223</v>
      </c>
      <c r="E352" s="9">
        <v>175</v>
      </c>
      <c r="F352" s="15">
        <v>3</v>
      </c>
      <c r="G352" s="15" t="s">
        <v>1281</v>
      </c>
      <c r="H352" s="6" t="s">
        <v>1448</v>
      </c>
    </row>
    <row r="353" spans="1:8" x14ac:dyDescent="0.2">
      <c r="A353" s="6" t="s">
        <v>96</v>
      </c>
      <c r="B353" s="6" t="s">
        <v>1334</v>
      </c>
      <c r="C353" s="7" t="s">
        <v>329</v>
      </c>
      <c r="D353" s="6" t="s">
        <v>2229</v>
      </c>
      <c r="E353" s="9">
        <v>150</v>
      </c>
      <c r="F353" s="15">
        <v>16</v>
      </c>
      <c r="G353" s="15" t="s">
        <v>1281</v>
      </c>
      <c r="H353" s="6" t="s">
        <v>1726</v>
      </c>
    </row>
    <row r="354" spans="1:8" x14ac:dyDescent="0.2">
      <c r="A354" s="6" t="s">
        <v>96</v>
      </c>
      <c r="B354" s="6" t="s">
        <v>1334</v>
      </c>
      <c r="C354" s="7" t="s">
        <v>329</v>
      </c>
      <c r="D354" s="6" t="s">
        <v>2245</v>
      </c>
      <c r="E354" s="9">
        <v>780</v>
      </c>
      <c r="F354" s="15">
        <v>15</v>
      </c>
      <c r="G354" s="15" t="s">
        <v>1281</v>
      </c>
      <c r="H354" s="6" t="s">
        <v>1496</v>
      </c>
    </row>
    <row r="355" spans="1:8" x14ac:dyDescent="0.2">
      <c r="A355" s="6" t="s">
        <v>96</v>
      </c>
      <c r="B355" s="6" t="s">
        <v>1334</v>
      </c>
      <c r="C355" s="7" t="s">
        <v>2247</v>
      </c>
      <c r="D355" s="6" t="s">
        <v>2251</v>
      </c>
      <c r="E355" s="9">
        <v>174</v>
      </c>
      <c r="F355" s="15">
        <v>8</v>
      </c>
      <c r="G355" s="15" t="s">
        <v>1281</v>
      </c>
      <c r="H355" s="6" t="s">
        <v>1713</v>
      </c>
    </row>
    <row r="356" spans="1:8" x14ac:dyDescent="0.2">
      <c r="A356" s="6" t="s">
        <v>96</v>
      </c>
      <c r="B356" s="6" t="s">
        <v>1334</v>
      </c>
      <c r="C356" s="7" t="s">
        <v>2247</v>
      </c>
      <c r="D356" s="6" t="s">
        <v>2250</v>
      </c>
      <c r="E356" s="9">
        <v>120</v>
      </c>
      <c r="F356" s="15">
        <v>14</v>
      </c>
      <c r="G356" s="15" t="s">
        <v>1281</v>
      </c>
      <c r="H356" s="6" t="s">
        <v>1617</v>
      </c>
    </row>
    <row r="357" spans="1:8" x14ac:dyDescent="0.2">
      <c r="A357" s="6" t="s">
        <v>96</v>
      </c>
      <c r="B357" s="6" t="s">
        <v>1334</v>
      </c>
      <c r="C357" s="7" t="s">
        <v>2247</v>
      </c>
      <c r="D357" s="6" t="s">
        <v>2252</v>
      </c>
      <c r="E357" s="9">
        <v>17</v>
      </c>
      <c r="F357" s="15">
        <v>3</v>
      </c>
      <c r="G357" s="15" t="s">
        <v>1281</v>
      </c>
      <c r="H357" s="6" t="s">
        <v>1374</v>
      </c>
    </row>
    <row r="358" spans="1:8" x14ac:dyDescent="0.2">
      <c r="A358" s="6" t="s">
        <v>96</v>
      </c>
      <c r="B358" s="6" t="s">
        <v>1334</v>
      </c>
      <c r="C358" s="7" t="s">
        <v>2247</v>
      </c>
      <c r="D358" s="6" t="s">
        <v>2257</v>
      </c>
      <c r="E358" s="9">
        <v>30</v>
      </c>
      <c r="F358" s="15">
        <v>2</v>
      </c>
      <c r="G358" s="15" t="s">
        <v>1281</v>
      </c>
      <c r="H358" s="6" t="s">
        <v>129</v>
      </c>
    </row>
    <row r="359" spans="1:8" x14ac:dyDescent="0.2">
      <c r="A359" s="6" t="s">
        <v>96</v>
      </c>
      <c r="B359" s="6" t="s">
        <v>1334</v>
      </c>
      <c r="C359" s="7" t="s">
        <v>2247</v>
      </c>
      <c r="D359" s="6" t="s">
        <v>2255</v>
      </c>
      <c r="E359" s="9">
        <v>65</v>
      </c>
      <c r="F359" s="15">
        <v>5</v>
      </c>
      <c r="G359" s="15" t="s">
        <v>1281</v>
      </c>
      <c r="H359" s="6" t="s">
        <v>2256</v>
      </c>
    </row>
    <row r="360" spans="1:8" x14ac:dyDescent="0.2">
      <c r="A360" s="6" t="s">
        <v>96</v>
      </c>
      <c r="B360" s="6" t="s">
        <v>1334</v>
      </c>
      <c r="C360" s="7" t="s">
        <v>2262</v>
      </c>
      <c r="D360" s="6" t="s">
        <v>2269</v>
      </c>
      <c r="E360" s="9">
        <v>28</v>
      </c>
      <c r="F360" s="15">
        <v>7</v>
      </c>
      <c r="G360" s="15" t="s">
        <v>1281</v>
      </c>
      <c r="H360" s="6" t="s">
        <v>2270</v>
      </c>
    </row>
    <row r="361" spans="1:8" x14ac:dyDescent="0.2">
      <c r="A361" s="6" t="s">
        <v>96</v>
      </c>
      <c r="B361" s="6" t="s">
        <v>1334</v>
      </c>
      <c r="C361" s="7" t="s">
        <v>2262</v>
      </c>
      <c r="D361" s="6" t="s">
        <v>2265</v>
      </c>
      <c r="E361" s="9">
        <v>210</v>
      </c>
      <c r="F361" s="15">
        <v>4</v>
      </c>
      <c r="G361" s="15" t="s">
        <v>1281</v>
      </c>
      <c r="H361" s="6" t="s">
        <v>1617</v>
      </c>
    </row>
    <row r="362" spans="1:8" x14ac:dyDescent="0.2">
      <c r="A362" s="6" t="s">
        <v>96</v>
      </c>
      <c r="B362" s="6" t="s">
        <v>1334</v>
      </c>
      <c r="C362" s="7" t="s">
        <v>2262</v>
      </c>
      <c r="D362" s="6" t="s">
        <v>2264</v>
      </c>
      <c r="E362" s="9">
        <v>40</v>
      </c>
      <c r="F362" s="15">
        <v>2</v>
      </c>
      <c r="G362" s="15" t="s">
        <v>1281</v>
      </c>
      <c r="H362" s="6" t="s">
        <v>1392</v>
      </c>
    </row>
    <row r="363" spans="1:8" x14ac:dyDescent="0.2">
      <c r="A363" s="6" t="s">
        <v>96</v>
      </c>
      <c r="B363" s="6" t="s">
        <v>1334</v>
      </c>
      <c r="C363" s="7" t="s">
        <v>2262</v>
      </c>
      <c r="D363" s="6" t="s">
        <v>2263</v>
      </c>
      <c r="E363" s="9">
        <v>30</v>
      </c>
      <c r="F363" s="15">
        <v>7</v>
      </c>
      <c r="G363" s="15" t="s">
        <v>1281</v>
      </c>
      <c r="H363" s="6" t="s">
        <v>634</v>
      </c>
    </row>
    <row r="364" spans="1:8" x14ac:dyDescent="0.2">
      <c r="A364" s="6" t="s">
        <v>96</v>
      </c>
      <c r="B364" s="6" t="s">
        <v>1334</v>
      </c>
      <c r="C364" s="7" t="s">
        <v>2258</v>
      </c>
      <c r="D364" s="6" t="s">
        <v>2260</v>
      </c>
      <c r="E364" s="9">
        <v>45</v>
      </c>
      <c r="F364" s="15">
        <v>12</v>
      </c>
      <c r="G364" s="15" t="s">
        <v>1281</v>
      </c>
      <c r="H364" s="6" t="s">
        <v>129</v>
      </c>
    </row>
    <row r="365" spans="1:8" x14ac:dyDescent="0.2">
      <c r="A365" s="6" t="s">
        <v>96</v>
      </c>
      <c r="B365" s="6" t="s">
        <v>1334</v>
      </c>
      <c r="C365" s="7" t="s">
        <v>2258</v>
      </c>
      <c r="D365" s="6" t="s">
        <v>2261</v>
      </c>
      <c r="E365" s="9">
        <v>33</v>
      </c>
      <c r="F365" s="15">
        <v>4</v>
      </c>
      <c r="G365" s="15" t="s">
        <v>1281</v>
      </c>
      <c r="H365" s="6" t="s">
        <v>129</v>
      </c>
    </row>
    <row r="366" spans="1:8" x14ac:dyDescent="0.2">
      <c r="A366" s="6" t="s">
        <v>96</v>
      </c>
      <c r="B366" s="6" t="s">
        <v>1334</v>
      </c>
      <c r="C366" s="7" t="s">
        <v>2258</v>
      </c>
      <c r="D366" s="6" t="s">
        <v>2259</v>
      </c>
      <c r="E366" s="9">
        <v>42</v>
      </c>
      <c r="F366" s="15">
        <v>28</v>
      </c>
      <c r="G366" s="15" t="s">
        <v>1281</v>
      </c>
      <c r="H366" s="6" t="s">
        <v>634</v>
      </c>
    </row>
    <row r="367" spans="1:8" x14ac:dyDescent="0.2">
      <c r="A367" s="6" t="s">
        <v>96</v>
      </c>
      <c r="B367" s="6" t="s">
        <v>198</v>
      </c>
      <c r="C367" s="7" t="s">
        <v>329</v>
      </c>
      <c r="D367" s="6" t="s">
        <v>2246</v>
      </c>
      <c r="E367" s="9">
        <v>345</v>
      </c>
      <c r="F367" s="15">
        <v>14</v>
      </c>
      <c r="G367" s="15" t="s">
        <v>1281</v>
      </c>
      <c r="H367" s="6" t="s">
        <v>1402</v>
      </c>
    </row>
    <row r="368" spans="1:8" x14ac:dyDescent="0.2">
      <c r="A368" s="6" t="s">
        <v>96</v>
      </c>
      <c r="B368" s="6" t="s">
        <v>198</v>
      </c>
      <c r="C368" s="7" t="s">
        <v>329</v>
      </c>
      <c r="D368" s="6" t="s">
        <v>2234</v>
      </c>
      <c r="E368" s="9">
        <v>250</v>
      </c>
      <c r="F368" s="15">
        <v>4</v>
      </c>
      <c r="G368" s="15" t="s">
        <v>1281</v>
      </c>
      <c r="H368" s="6" t="s">
        <v>1407</v>
      </c>
    </row>
    <row r="369" spans="1:8" x14ac:dyDescent="0.2">
      <c r="A369" s="6" t="s">
        <v>96</v>
      </c>
      <c r="B369" s="6" t="s">
        <v>198</v>
      </c>
      <c r="C369" s="7" t="s">
        <v>329</v>
      </c>
      <c r="D369" s="6" t="s">
        <v>2242</v>
      </c>
      <c r="E369" s="9">
        <v>95</v>
      </c>
      <c r="F369" s="15">
        <v>12</v>
      </c>
      <c r="G369" s="15" t="s">
        <v>1281</v>
      </c>
      <c r="H369" s="6" t="s">
        <v>1377</v>
      </c>
    </row>
    <row r="370" spans="1:8" x14ac:dyDescent="0.2">
      <c r="A370" s="6" t="s">
        <v>96</v>
      </c>
      <c r="B370" s="6" t="s">
        <v>198</v>
      </c>
      <c r="C370" s="7" t="s">
        <v>329</v>
      </c>
      <c r="D370" s="6" t="s">
        <v>2243</v>
      </c>
      <c r="E370" s="9">
        <v>25</v>
      </c>
      <c r="F370" s="15">
        <v>39</v>
      </c>
      <c r="G370" s="15" t="s">
        <v>1281</v>
      </c>
      <c r="H370" s="6" t="s">
        <v>1377</v>
      </c>
    </row>
    <row r="371" spans="1:8" x14ac:dyDescent="0.2">
      <c r="A371" s="6" t="s">
        <v>96</v>
      </c>
      <c r="B371" s="6" t="s">
        <v>198</v>
      </c>
      <c r="C371" s="7" t="s">
        <v>2247</v>
      </c>
      <c r="D371" s="6" t="s">
        <v>2248</v>
      </c>
      <c r="E371" s="9">
        <v>23</v>
      </c>
      <c r="F371" s="15">
        <v>10</v>
      </c>
      <c r="G371" s="15" t="s">
        <v>1281</v>
      </c>
      <c r="H371" s="6" t="s">
        <v>1745</v>
      </c>
    </row>
    <row r="372" spans="1:8" x14ac:dyDescent="0.2">
      <c r="A372" s="6" t="s">
        <v>96</v>
      </c>
      <c r="B372" s="6" t="s">
        <v>198</v>
      </c>
      <c r="C372" s="7" t="s">
        <v>327</v>
      </c>
      <c r="D372" s="6" t="s">
        <v>328</v>
      </c>
      <c r="E372" s="9">
        <v>2500</v>
      </c>
      <c r="F372" s="15">
        <v>14</v>
      </c>
      <c r="G372" s="15" t="s">
        <v>1281</v>
      </c>
      <c r="H372" s="6" t="s">
        <v>1402</v>
      </c>
    </row>
    <row r="373" spans="1:8" x14ac:dyDescent="0.2">
      <c r="A373" s="6" t="s">
        <v>96</v>
      </c>
      <c r="B373" s="6" t="s">
        <v>198</v>
      </c>
      <c r="C373" s="7" t="s">
        <v>2342</v>
      </c>
      <c r="D373" s="6" t="s">
        <v>2343</v>
      </c>
      <c r="E373" s="9">
        <v>125</v>
      </c>
      <c r="F373" s="15">
        <v>42</v>
      </c>
      <c r="G373" s="15" t="s">
        <v>1281</v>
      </c>
      <c r="H373" s="6" t="s">
        <v>1402</v>
      </c>
    </row>
    <row r="374" spans="1:8" x14ac:dyDescent="0.2">
      <c r="A374" s="6" t="s">
        <v>96</v>
      </c>
      <c r="B374" s="6" t="s">
        <v>111</v>
      </c>
      <c r="C374" s="7" t="s">
        <v>172</v>
      </c>
      <c r="D374" s="6" t="s">
        <v>110</v>
      </c>
      <c r="E374" s="9">
        <v>1750</v>
      </c>
      <c r="F374" s="15">
        <v>5</v>
      </c>
      <c r="G374" s="15" t="s">
        <v>1281</v>
      </c>
      <c r="H374" s="16" t="s">
        <v>311</v>
      </c>
    </row>
    <row r="375" spans="1:8" x14ac:dyDescent="0.2">
      <c r="A375" s="6" t="s">
        <v>96</v>
      </c>
      <c r="B375" s="6" t="s">
        <v>27</v>
      </c>
      <c r="C375" s="7" t="s">
        <v>98</v>
      </c>
      <c r="D375" s="6" t="s">
        <v>1074</v>
      </c>
      <c r="E375" s="9">
        <v>439</v>
      </c>
      <c r="F375" s="15">
        <v>2</v>
      </c>
      <c r="G375" s="15" t="s">
        <v>1281</v>
      </c>
      <c r="H375" s="16" t="s">
        <v>1072</v>
      </c>
    </row>
    <row r="376" spans="1:8" x14ac:dyDescent="0.2">
      <c r="A376" s="6" t="s">
        <v>96</v>
      </c>
      <c r="B376" s="6" t="s">
        <v>27</v>
      </c>
      <c r="C376" s="7" t="s">
        <v>549</v>
      </c>
      <c r="D376" s="6" t="s">
        <v>550</v>
      </c>
      <c r="E376" s="9">
        <v>1800</v>
      </c>
      <c r="F376" s="15">
        <v>16</v>
      </c>
      <c r="G376" s="15" t="s">
        <v>1281</v>
      </c>
      <c r="H376" s="16" t="s">
        <v>1654</v>
      </c>
    </row>
    <row r="377" spans="1:8" x14ac:dyDescent="0.2">
      <c r="A377" s="6" t="s">
        <v>96</v>
      </c>
      <c r="B377" s="6" t="s">
        <v>27</v>
      </c>
      <c r="C377" s="7" t="s">
        <v>1787</v>
      </c>
      <c r="D377" s="6" t="s">
        <v>2274</v>
      </c>
      <c r="E377" s="9">
        <v>1500</v>
      </c>
      <c r="F377" s="15">
        <v>2</v>
      </c>
      <c r="G377" s="15" t="s">
        <v>1282</v>
      </c>
      <c r="H377" s="16" t="s">
        <v>1717</v>
      </c>
    </row>
    <row r="378" spans="1:8" x14ac:dyDescent="0.2">
      <c r="A378" s="6" t="s">
        <v>96</v>
      </c>
      <c r="B378" s="6" t="s">
        <v>27</v>
      </c>
      <c r="C378" s="7" t="s">
        <v>1788</v>
      </c>
      <c r="D378" s="6" t="s">
        <v>1789</v>
      </c>
      <c r="E378" s="9">
        <v>701</v>
      </c>
      <c r="F378" s="15">
        <v>30</v>
      </c>
      <c r="G378" s="15" t="s">
        <v>1281</v>
      </c>
      <c r="H378" s="16" t="s">
        <v>1790</v>
      </c>
    </row>
    <row r="379" spans="1:8" x14ac:dyDescent="0.2">
      <c r="A379" s="6" t="s">
        <v>96</v>
      </c>
      <c r="B379" s="6" t="s">
        <v>27</v>
      </c>
      <c r="C379" s="7" t="s">
        <v>1069</v>
      </c>
      <c r="D379" s="6" t="s">
        <v>1070</v>
      </c>
      <c r="E379" s="9">
        <v>187</v>
      </c>
      <c r="F379" s="15">
        <v>2</v>
      </c>
      <c r="G379" s="15" t="s">
        <v>1281</v>
      </c>
      <c r="H379" s="16" t="s">
        <v>1073</v>
      </c>
    </row>
    <row r="380" spans="1:8" x14ac:dyDescent="0.2">
      <c r="A380" s="6" t="s">
        <v>96</v>
      </c>
      <c r="B380" s="6" t="s">
        <v>27</v>
      </c>
      <c r="C380" s="7" t="s">
        <v>1241</v>
      </c>
      <c r="D380" s="6" t="s">
        <v>1774</v>
      </c>
      <c r="E380" s="9">
        <v>376</v>
      </c>
      <c r="F380" s="15">
        <v>15</v>
      </c>
      <c r="G380" s="15" t="s">
        <v>1281</v>
      </c>
      <c r="H380" s="16" t="s">
        <v>1769</v>
      </c>
    </row>
    <row r="381" spans="1:8" x14ac:dyDescent="0.2">
      <c r="A381" s="6" t="s">
        <v>96</v>
      </c>
      <c r="B381" s="6" t="s">
        <v>27</v>
      </c>
      <c r="C381" s="7" t="s">
        <v>1241</v>
      </c>
      <c r="D381" s="6" t="s">
        <v>1770</v>
      </c>
      <c r="E381" s="9">
        <v>1630</v>
      </c>
      <c r="F381" s="15">
        <v>15</v>
      </c>
      <c r="G381" s="15" t="s">
        <v>1281</v>
      </c>
      <c r="H381" s="16" t="s">
        <v>1769</v>
      </c>
    </row>
    <row r="382" spans="1:8" x14ac:dyDescent="0.2">
      <c r="A382" s="6" t="s">
        <v>96</v>
      </c>
      <c r="B382" s="6" t="s">
        <v>27</v>
      </c>
      <c r="C382" s="7" t="s">
        <v>113</v>
      </c>
      <c r="D382" s="6" t="s">
        <v>1772</v>
      </c>
      <c r="E382" s="9">
        <v>504</v>
      </c>
      <c r="F382" s="15">
        <v>15</v>
      </c>
      <c r="G382" s="15" t="s">
        <v>1281</v>
      </c>
      <c r="H382" s="16" t="s">
        <v>1773</v>
      </c>
    </row>
    <row r="383" spans="1:8" x14ac:dyDescent="0.2">
      <c r="A383" s="6" t="s">
        <v>96</v>
      </c>
      <c r="B383" s="6" t="s">
        <v>27</v>
      </c>
      <c r="C383" s="7" t="s">
        <v>1747</v>
      </c>
      <c r="D383" s="6" t="s">
        <v>1748</v>
      </c>
      <c r="E383" s="9">
        <v>50</v>
      </c>
      <c r="F383" s="15">
        <v>0</v>
      </c>
      <c r="G383" s="15" t="s">
        <v>1082</v>
      </c>
      <c r="H383" s="6" t="s">
        <v>1356</v>
      </c>
    </row>
    <row r="384" spans="1:8" x14ac:dyDescent="0.2">
      <c r="A384" s="6" t="s">
        <v>96</v>
      </c>
      <c r="B384" s="6" t="s">
        <v>27</v>
      </c>
      <c r="C384" s="7" t="s">
        <v>333</v>
      </c>
      <c r="D384" s="6" t="s">
        <v>334</v>
      </c>
      <c r="E384" s="9">
        <v>250</v>
      </c>
      <c r="F384" s="15">
        <v>1</v>
      </c>
      <c r="G384" s="15" t="s">
        <v>1281</v>
      </c>
      <c r="H384" s="6" t="s">
        <v>1356</v>
      </c>
    </row>
    <row r="385" spans="1:8" x14ac:dyDescent="0.2">
      <c r="A385" s="6" t="s">
        <v>96</v>
      </c>
      <c r="B385" s="6" t="s">
        <v>27</v>
      </c>
      <c r="C385" s="7" t="s">
        <v>141</v>
      </c>
      <c r="D385" s="6" t="s">
        <v>1750</v>
      </c>
      <c r="E385" s="9">
        <v>999</v>
      </c>
      <c r="F385" s="15">
        <v>15</v>
      </c>
      <c r="G385" s="15" t="s">
        <v>1281</v>
      </c>
      <c r="H385" s="16" t="s">
        <v>1751</v>
      </c>
    </row>
    <row r="386" spans="1:8" x14ac:dyDescent="0.2">
      <c r="A386" s="6" t="s">
        <v>96</v>
      </c>
      <c r="B386" s="6" t="s">
        <v>27</v>
      </c>
      <c r="C386" s="7" t="s">
        <v>1752</v>
      </c>
      <c r="D386" s="6" t="s">
        <v>1753</v>
      </c>
      <c r="E386" s="9">
        <v>500</v>
      </c>
      <c r="F386" s="15">
        <v>15</v>
      </c>
      <c r="G386" s="15" t="s">
        <v>1281</v>
      </c>
      <c r="H386" s="16" t="s">
        <v>1754</v>
      </c>
    </row>
    <row r="387" spans="1:8" x14ac:dyDescent="0.2">
      <c r="A387" s="6" t="s">
        <v>96</v>
      </c>
      <c r="B387" s="6" t="s">
        <v>27</v>
      </c>
      <c r="C387" s="7" t="s">
        <v>1767</v>
      </c>
      <c r="D387" s="6" t="s">
        <v>1768</v>
      </c>
      <c r="E387" s="9">
        <v>694</v>
      </c>
      <c r="F387" s="15">
        <v>15</v>
      </c>
      <c r="G387" s="15" t="s">
        <v>1281</v>
      </c>
      <c r="H387" s="16" t="s">
        <v>1769</v>
      </c>
    </row>
    <row r="388" spans="1:8" x14ac:dyDescent="0.2">
      <c r="A388" s="6" t="s">
        <v>96</v>
      </c>
      <c r="B388" s="6" t="s">
        <v>27</v>
      </c>
      <c r="C388" s="7" t="s">
        <v>1791</v>
      </c>
      <c r="D388" s="6" t="s">
        <v>2391</v>
      </c>
      <c r="E388" s="9">
        <v>100</v>
      </c>
      <c r="F388" s="15">
        <v>39</v>
      </c>
      <c r="G388" s="15" t="s">
        <v>1281</v>
      </c>
      <c r="H388" s="16" t="s">
        <v>1617</v>
      </c>
    </row>
    <row r="389" spans="1:8" x14ac:dyDescent="0.2">
      <c r="A389" s="6" t="s">
        <v>96</v>
      </c>
      <c r="B389" s="6" t="s">
        <v>27</v>
      </c>
      <c r="C389" s="7" t="s">
        <v>1775</v>
      </c>
      <c r="D389" s="6" t="s">
        <v>1776</v>
      </c>
      <c r="E389" s="9">
        <v>380</v>
      </c>
      <c r="F389" s="15">
        <v>2</v>
      </c>
      <c r="G389" s="15" t="s">
        <v>1282</v>
      </c>
      <c r="H389" s="16" t="s">
        <v>1777</v>
      </c>
    </row>
    <row r="390" spans="1:8" x14ac:dyDescent="0.2">
      <c r="A390" s="6" t="s">
        <v>96</v>
      </c>
      <c r="B390" s="6" t="s">
        <v>206</v>
      </c>
      <c r="C390" s="7" t="s">
        <v>1694</v>
      </c>
      <c r="D390" s="6" t="s">
        <v>1766</v>
      </c>
      <c r="E390" s="9">
        <v>219</v>
      </c>
      <c r="F390" s="15">
        <v>15</v>
      </c>
      <c r="G390" s="15" t="s">
        <v>1281</v>
      </c>
      <c r="H390" s="16" t="s">
        <v>1568</v>
      </c>
    </row>
    <row r="391" spans="1:8" x14ac:dyDescent="0.2">
      <c r="A391" s="6" t="s">
        <v>96</v>
      </c>
      <c r="B391" s="6" t="s">
        <v>206</v>
      </c>
      <c r="C391" s="7" t="s">
        <v>1760</v>
      </c>
      <c r="D391" s="6" t="s">
        <v>1784</v>
      </c>
      <c r="E391" s="9">
        <v>80</v>
      </c>
      <c r="F391" s="15">
        <v>0</v>
      </c>
      <c r="G391" s="15" t="s">
        <v>1281</v>
      </c>
      <c r="H391" s="16" t="s">
        <v>1454</v>
      </c>
    </row>
    <row r="392" spans="1:8" x14ac:dyDescent="0.2">
      <c r="A392" s="6" t="s">
        <v>96</v>
      </c>
      <c r="B392" s="6" t="s">
        <v>206</v>
      </c>
      <c r="C392" s="7" t="s">
        <v>1760</v>
      </c>
      <c r="D392" s="6" t="s">
        <v>1761</v>
      </c>
      <c r="E392" s="9">
        <v>200</v>
      </c>
      <c r="F392" s="15">
        <v>15</v>
      </c>
      <c r="G392" s="15" t="s">
        <v>1281</v>
      </c>
      <c r="H392" s="16" t="s">
        <v>1454</v>
      </c>
    </row>
    <row r="393" spans="1:8" x14ac:dyDescent="0.2">
      <c r="A393" s="6" t="s">
        <v>96</v>
      </c>
      <c r="B393" s="6" t="s">
        <v>206</v>
      </c>
      <c r="C393" s="7" t="s">
        <v>1764</v>
      </c>
      <c r="D393" s="6" t="s">
        <v>1765</v>
      </c>
      <c r="E393" s="9">
        <v>330</v>
      </c>
      <c r="F393" s="15">
        <v>15</v>
      </c>
      <c r="G393" s="15" t="s">
        <v>1281</v>
      </c>
      <c r="H393" s="16" t="s">
        <v>1454</v>
      </c>
    </row>
    <row r="394" spans="1:8" x14ac:dyDescent="0.2">
      <c r="A394" s="6" t="s">
        <v>96</v>
      </c>
      <c r="B394" s="6" t="s">
        <v>206</v>
      </c>
      <c r="C394" s="7" t="s">
        <v>1762</v>
      </c>
      <c r="D394" s="6" t="s">
        <v>1763</v>
      </c>
      <c r="E394" s="9">
        <v>260</v>
      </c>
      <c r="F394" s="15">
        <v>15</v>
      </c>
      <c r="G394" s="15" t="s">
        <v>1281</v>
      </c>
      <c r="H394" s="16" t="s">
        <v>1454</v>
      </c>
    </row>
    <row r="395" spans="1:8" x14ac:dyDescent="0.2">
      <c r="A395" s="6" t="s">
        <v>96</v>
      </c>
      <c r="B395" s="6" t="s">
        <v>206</v>
      </c>
      <c r="C395" s="7" t="s">
        <v>1232</v>
      </c>
      <c r="D395" s="6" t="s">
        <v>1785</v>
      </c>
      <c r="E395" s="9">
        <v>460</v>
      </c>
      <c r="F395" s="15">
        <v>0</v>
      </c>
      <c r="G395" s="15" t="s">
        <v>1281</v>
      </c>
      <c r="H395" s="16" t="s">
        <v>1574</v>
      </c>
    </row>
    <row r="396" spans="1:8" x14ac:dyDescent="0.2">
      <c r="A396" s="6" t="s">
        <v>96</v>
      </c>
      <c r="B396" s="6" t="s">
        <v>206</v>
      </c>
      <c r="C396" s="7" t="s">
        <v>1232</v>
      </c>
      <c r="D396" s="6" t="s">
        <v>1786</v>
      </c>
      <c r="E396" s="9">
        <v>920</v>
      </c>
      <c r="F396" s="15">
        <v>15</v>
      </c>
      <c r="G396" s="15" t="s">
        <v>1281</v>
      </c>
      <c r="H396" s="16" t="s">
        <v>1574</v>
      </c>
    </row>
    <row r="397" spans="1:8" x14ac:dyDescent="0.2">
      <c r="A397" s="6" t="s">
        <v>96</v>
      </c>
      <c r="B397" s="6" t="s">
        <v>206</v>
      </c>
      <c r="C397" s="7" t="s">
        <v>1755</v>
      </c>
      <c r="D397" s="6" t="s">
        <v>1756</v>
      </c>
      <c r="E397" s="9">
        <v>80</v>
      </c>
      <c r="F397" s="15">
        <v>15</v>
      </c>
      <c r="G397" s="15" t="s">
        <v>1281</v>
      </c>
      <c r="H397" s="16" t="s">
        <v>1454</v>
      </c>
    </row>
    <row r="398" spans="1:8" x14ac:dyDescent="0.2">
      <c r="A398" s="6" t="s">
        <v>96</v>
      </c>
      <c r="B398" s="6" t="s">
        <v>206</v>
      </c>
      <c r="C398" s="7" t="s">
        <v>1757</v>
      </c>
      <c r="D398" s="6" t="s">
        <v>1758</v>
      </c>
      <c r="E398" s="9">
        <v>90</v>
      </c>
      <c r="F398" s="15">
        <v>15</v>
      </c>
      <c r="G398" s="15" t="s">
        <v>1281</v>
      </c>
      <c r="H398" s="16" t="s">
        <v>1454</v>
      </c>
    </row>
    <row r="399" spans="1:8" x14ac:dyDescent="0.2">
      <c r="A399" s="6" t="s">
        <v>96</v>
      </c>
      <c r="B399" s="6" t="s">
        <v>206</v>
      </c>
      <c r="C399" s="7" t="s">
        <v>1233</v>
      </c>
      <c r="D399" s="6" t="s">
        <v>1759</v>
      </c>
      <c r="E399" s="9">
        <v>100</v>
      </c>
      <c r="F399" s="15">
        <v>15</v>
      </c>
      <c r="G399" s="15" t="s">
        <v>1281</v>
      </c>
      <c r="H399" s="16" t="s">
        <v>1454</v>
      </c>
    </row>
    <row r="400" spans="1:8" x14ac:dyDescent="0.2">
      <c r="A400" s="6" t="s">
        <v>96</v>
      </c>
      <c r="B400" s="6" t="s">
        <v>206</v>
      </c>
      <c r="C400" s="7" t="s">
        <v>1780</v>
      </c>
      <c r="D400" s="6" t="s">
        <v>1781</v>
      </c>
      <c r="E400" s="9">
        <v>120</v>
      </c>
      <c r="F400" s="15">
        <v>2</v>
      </c>
      <c r="G400" s="15" t="s">
        <v>1282</v>
      </c>
      <c r="H400" s="16" t="s">
        <v>1454</v>
      </c>
    </row>
    <row r="401" spans="1:8" x14ac:dyDescent="0.2">
      <c r="A401" s="6" t="s">
        <v>96</v>
      </c>
      <c r="B401" s="6" t="s">
        <v>206</v>
      </c>
      <c r="C401" s="7" t="s">
        <v>1782</v>
      </c>
      <c r="D401" s="6" t="s">
        <v>1783</v>
      </c>
      <c r="E401" s="9">
        <v>120</v>
      </c>
      <c r="F401" s="15">
        <v>2</v>
      </c>
      <c r="G401" s="15" t="s">
        <v>1282</v>
      </c>
      <c r="H401" s="16" t="s">
        <v>1454</v>
      </c>
    </row>
    <row r="402" spans="1:8" x14ac:dyDescent="0.2">
      <c r="A402" s="6" t="s">
        <v>96</v>
      </c>
      <c r="B402" s="6" t="s">
        <v>206</v>
      </c>
      <c r="C402" s="7" t="s">
        <v>1778</v>
      </c>
      <c r="D402" s="6" t="s">
        <v>1779</v>
      </c>
      <c r="E402" s="9">
        <v>96</v>
      </c>
      <c r="F402" s="15">
        <v>0</v>
      </c>
      <c r="G402" s="15" t="s">
        <v>1281</v>
      </c>
      <c r="H402" s="16" t="s">
        <v>1454</v>
      </c>
    </row>
    <row r="403" spans="1:8" x14ac:dyDescent="0.2">
      <c r="A403" s="6" t="s">
        <v>96</v>
      </c>
      <c r="B403" s="6" t="s">
        <v>61</v>
      </c>
      <c r="C403" s="7" t="s">
        <v>1066</v>
      </c>
      <c r="D403" s="6" t="s">
        <v>1067</v>
      </c>
      <c r="E403" s="9">
        <v>42</v>
      </c>
      <c r="F403" s="15">
        <v>2</v>
      </c>
      <c r="G403" s="15" t="s">
        <v>1281</v>
      </c>
      <c r="H403" s="16" t="s">
        <v>67</v>
      </c>
    </row>
    <row r="404" spans="1:8" x14ac:dyDescent="0.2">
      <c r="A404" s="6" t="s">
        <v>96</v>
      </c>
      <c r="B404" s="6" t="s">
        <v>61</v>
      </c>
      <c r="C404" s="7" t="s">
        <v>329</v>
      </c>
      <c r="D404" s="6" t="s">
        <v>2267</v>
      </c>
      <c r="E404" s="9">
        <v>160</v>
      </c>
      <c r="F404" s="15">
        <v>2</v>
      </c>
      <c r="G404" s="15" t="s">
        <v>1281</v>
      </c>
      <c r="H404" s="6" t="s">
        <v>2268</v>
      </c>
    </row>
    <row r="405" spans="1:8" x14ac:dyDescent="0.2">
      <c r="A405" s="6" t="s">
        <v>96</v>
      </c>
      <c r="B405" s="6" t="s">
        <v>61</v>
      </c>
      <c r="C405" s="7" t="s">
        <v>329</v>
      </c>
      <c r="D405" s="6" t="s">
        <v>2266</v>
      </c>
      <c r="E405" s="9">
        <v>230</v>
      </c>
      <c r="F405" s="15">
        <v>5</v>
      </c>
      <c r="G405" s="15" t="s">
        <v>1281</v>
      </c>
      <c r="H405" s="6" t="s">
        <v>1496</v>
      </c>
    </row>
    <row r="406" spans="1:8" x14ac:dyDescent="0.2">
      <c r="A406" s="6" t="s">
        <v>96</v>
      </c>
      <c r="B406" s="6" t="s">
        <v>61</v>
      </c>
      <c r="C406" s="7" t="s">
        <v>2247</v>
      </c>
      <c r="D406" s="6" t="s">
        <v>2249</v>
      </c>
      <c r="E406" s="9">
        <v>192</v>
      </c>
      <c r="F406" s="15">
        <v>12</v>
      </c>
      <c r="G406" s="15" t="s">
        <v>1281</v>
      </c>
      <c r="H406" s="6" t="s">
        <v>1617</v>
      </c>
    </row>
    <row r="407" spans="1:8" x14ac:dyDescent="0.2">
      <c r="A407" s="6" t="s">
        <v>96</v>
      </c>
      <c r="B407" s="6" t="s">
        <v>61</v>
      </c>
      <c r="C407" s="7" t="s">
        <v>2247</v>
      </c>
      <c r="D407" s="6" t="s">
        <v>2254</v>
      </c>
      <c r="E407" s="9">
        <v>18</v>
      </c>
      <c r="F407" s="15">
        <v>1</v>
      </c>
      <c r="G407" s="15" t="s">
        <v>1281</v>
      </c>
      <c r="H407" s="6" t="s">
        <v>1478</v>
      </c>
    </row>
    <row r="408" spans="1:8" x14ac:dyDescent="0.2">
      <c r="A408" s="6" t="s">
        <v>96</v>
      </c>
      <c r="B408" s="6" t="s">
        <v>61</v>
      </c>
      <c r="C408" s="7" t="s">
        <v>2247</v>
      </c>
      <c r="D408" s="6" t="s">
        <v>2253</v>
      </c>
      <c r="E408" s="9">
        <v>22</v>
      </c>
      <c r="F408" s="15">
        <v>1</v>
      </c>
      <c r="G408" s="15" t="s">
        <v>1281</v>
      </c>
      <c r="H408" s="6" t="s">
        <v>634</v>
      </c>
    </row>
    <row r="409" spans="1:8" x14ac:dyDescent="0.2">
      <c r="A409" s="6" t="s">
        <v>96</v>
      </c>
      <c r="B409" s="6" t="s">
        <v>61</v>
      </c>
      <c r="C409" s="7" t="s">
        <v>2262</v>
      </c>
      <c r="D409" s="6" t="s">
        <v>2271</v>
      </c>
      <c r="E409" s="9">
        <v>96</v>
      </c>
      <c r="F409" s="15">
        <v>9</v>
      </c>
      <c r="G409" s="15" t="s">
        <v>1281</v>
      </c>
      <c r="H409" s="6" t="s">
        <v>2272</v>
      </c>
    </row>
    <row r="410" spans="1:8" x14ac:dyDescent="0.2">
      <c r="A410" s="6" t="s">
        <v>96</v>
      </c>
      <c r="B410" s="6" t="s">
        <v>61</v>
      </c>
      <c r="C410" s="7" t="s">
        <v>1063</v>
      </c>
      <c r="D410" s="6" t="s">
        <v>1071</v>
      </c>
      <c r="E410" s="9">
        <v>175</v>
      </c>
      <c r="F410" s="15">
        <v>2</v>
      </c>
      <c r="G410" s="15" t="s">
        <v>1281</v>
      </c>
      <c r="H410" s="16" t="s">
        <v>67</v>
      </c>
    </row>
    <row r="411" spans="1:8" x14ac:dyDescent="0.2">
      <c r="A411" s="6" t="s">
        <v>96</v>
      </c>
      <c r="B411" s="6" t="s">
        <v>316</v>
      </c>
      <c r="C411" s="7" t="s">
        <v>61</v>
      </c>
      <c r="D411" s="6" t="s">
        <v>321</v>
      </c>
      <c r="E411" s="9">
        <v>1500</v>
      </c>
      <c r="F411" s="15">
        <v>1</v>
      </c>
      <c r="G411" s="15" t="s">
        <v>1281</v>
      </c>
      <c r="H411" s="6" t="s">
        <v>1857</v>
      </c>
    </row>
    <row r="412" spans="1:8" x14ac:dyDescent="0.2">
      <c r="A412" s="6" t="s">
        <v>96</v>
      </c>
      <c r="B412" s="6" t="s">
        <v>40</v>
      </c>
      <c r="C412" s="7" t="s">
        <v>910</v>
      </c>
      <c r="D412" s="6" t="s">
        <v>911</v>
      </c>
      <c r="E412" s="9">
        <v>159.97999999999999</v>
      </c>
      <c r="F412" s="15">
        <v>10</v>
      </c>
      <c r="G412" s="15" t="s">
        <v>1281</v>
      </c>
      <c r="H412" s="16" t="s">
        <v>905</v>
      </c>
    </row>
    <row r="413" spans="1:8" x14ac:dyDescent="0.2">
      <c r="A413" s="6" t="s">
        <v>96</v>
      </c>
      <c r="B413" s="6" t="s">
        <v>40</v>
      </c>
      <c r="C413" s="7" t="s">
        <v>894</v>
      </c>
      <c r="D413" s="6" t="s">
        <v>897</v>
      </c>
      <c r="E413" s="9">
        <v>344</v>
      </c>
      <c r="F413" s="15">
        <v>10</v>
      </c>
      <c r="G413" s="15" t="s">
        <v>1281</v>
      </c>
      <c r="H413" s="16" t="s">
        <v>249</v>
      </c>
    </row>
    <row r="414" spans="1:8" x14ac:dyDescent="0.2">
      <c r="A414" s="6" t="s">
        <v>96</v>
      </c>
      <c r="B414" s="6" t="s">
        <v>40</v>
      </c>
      <c r="C414" s="7" t="s">
        <v>895</v>
      </c>
      <c r="D414" s="6" t="s">
        <v>896</v>
      </c>
      <c r="E414" s="9">
        <v>689.5</v>
      </c>
      <c r="F414" s="15">
        <v>10</v>
      </c>
      <c r="G414" s="15" t="s">
        <v>1281</v>
      </c>
      <c r="H414" s="16" t="s">
        <v>249</v>
      </c>
    </row>
    <row r="415" spans="1:8" x14ac:dyDescent="0.2">
      <c r="A415" s="6" t="s">
        <v>96</v>
      </c>
      <c r="B415" s="6" t="s">
        <v>40</v>
      </c>
      <c r="C415" s="7" t="s">
        <v>900</v>
      </c>
      <c r="D415" s="6" t="s">
        <v>902</v>
      </c>
      <c r="E415" s="9">
        <v>199</v>
      </c>
      <c r="F415" s="15">
        <v>10</v>
      </c>
      <c r="G415" s="15" t="s">
        <v>1281</v>
      </c>
      <c r="H415" s="16" t="s">
        <v>901</v>
      </c>
    </row>
    <row r="416" spans="1:8" x14ac:dyDescent="0.2">
      <c r="A416" s="6" t="s">
        <v>96</v>
      </c>
      <c r="B416" s="6" t="s">
        <v>40</v>
      </c>
      <c r="C416" s="7" t="s">
        <v>898</v>
      </c>
      <c r="D416" s="6" t="s">
        <v>899</v>
      </c>
      <c r="E416" s="9">
        <f>14+28+43+58+71+99</f>
        <v>313</v>
      </c>
      <c r="F416" s="15">
        <v>10</v>
      </c>
      <c r="G416" s="15" t="s">
        <v>1281</v>
      </c>
      <c r="H416" s="16" t="s">
        <v>249</v>
      </c>
    </row>
    <row r="417" spans="1:8" x14ac:dyDescent="0.2">
      <c r="A417" s="6" t="s">
        <v>96</v>
      </c>
      <c r="B417" s="6" t="s">
        <v>40</v>
      </c>
      <c r="C417" s="7" t="s">
        <v>908</v>
      </c>
      <c r="D417" s="6" t="s">
        <v>909</v>
      </c>
      <c r="E417" s="9">
        <v>19.98</v>
      </c>
      <c r="F417" s="15">
        <v>10</v>
      </c>
      <c r="G417" s="15" t="s">
        <v>1281</v>
      </c>
      <c r="H417" s="16" t="s">
        <v>905</v>
      </c>
    </row>
    <row r="418" spans="1:8" x14ac:dyDescent="0.2">
      <c r="A418" s="6" t="s">
        <v>96</v>
      </c>
      <c r="B418" s="6" t="s">
        <v>40</v>
      </c>
      <c r="C418" s="7" t="s">
        <v>674</v>
      </c>
      <c r="D418" s="6" t="s">
        <v>916</v>
      </c>
      <c r="E418" s="9">
        <f>4*40+292</f>
        <v>452</v>
      </c>
      <c r="F418" s="15">
        <v>4</v>
      </c>
      <c r="G418" s="15" t="s">
        <v>1281</v>
      </c>
      <c r="H418" s="6" t="s">
        <v>917</v>
      </c>
    </row>
    <row r="419" spans="1:8" x14ac:dyDescent="0.2">
      <c r="A419" s="6" t="s">
        <v>96</v>
      </c>
      <c r="B419" s="6" t="s">
        <v>40</v>
      </c>
      <c r="C419" s="7" t="s">
        <v>912</v>
      </c>
      <c r="D419" s="6" t="s">
        <v>913</v>
      </c>
      <c r="E419" s="9">
        <v>59.98</v>
      </c>
      <c r="F419" s="15">
        <v>10</v>
      </c>
      <c r="G419" s="15" t="s">
        <v>1281</v>
      </c>
      <c r="H419" s="16" t="s">
        <v>905</v>
      </c>
    </row>
    <row r="420" spans="1:8" x14ac:dyDescent="0.2">
      <c r="A420" s="6" t="s">
        <v>96</v>
      </c>
      <c r="B420" s="6" t="s">
        <v>40</v>
      </c>
      <c r="C420" s="7" t="s">
        <v>906</v>
      </c>
      <c r="D420" s="6" t="s">
        <v>907</v>
      </c>
      <c r="E420" s="9">
        <v>44.98</v>
      </c>
      <c r="F420" s="15">
        <v>10</v>
      </c>
      <c r="G420" s="15" t="s">
        <v>1281</v>
      </c>
      <c r="H420" s="16" t="s">
        <v>905</v>
      </c>
    </row>
    <row r="421" spans="1:8" x14ac:dyDescent="0.2">
      <c r="A421" s="6" t="s">
        <v>96</v>
      </c>
      <c r="B421" s="6" t="s">
        <v>40</v>
      </c>
      <c r="C421" s="7" t="s">
        <v>903</v>
      </c>
      <c r="D421" s="6" t="s">
        <v>904</v>
      </c>
      <c r="E421" s="9">
        <v>48.98</v>
      </c>
      <c r="F421" s="15">
        <v>10</v>
      </c>
      <c r="G421" s="15" t="s">
        <v>1281</v>
      </c>
      <c r="H421" s="16" t="s">
        <v>905</v>
      </c>
    </row>
    <row r="422" spans="1:8" x14ac:dyDescent="0.2">
      <c r="A422" s="6" t="s">
        <v>96</v>
      </c>
      <c r="B422" s="6" t="s">
        <v>40</v>
      </c>
      <c r="C422" s="7" t="s">
        <v>915</v>
      </c>
      <c r="D422" s="6" t="s">
        <v>1270</v>
      </c>
      <c r="E422" s="9">
        <f>243.99*2</f>
        <v>487.98</v>
      </c>
      <c r="F422" s="15">
        <v>4</v>
      </c>
      <c r="G422" s="15" t="s">
        <v>1281</v>
      </c>
      <c r="H422" s="16" t="s">
        <v>827</v>
      </c>
    </row>
    <row r="423" spans="1:8" x14ac:dyDescent="0.2">
      <c r="A423" s="6" t="s">
        <v>96</v>
      </c>
      <c r="B423" s="6" t="s">
        <v>40</v>
      </c>
      <c r="C423" s="7" t="s">
        <v>248</v>
      </c>
      <c r="D423" s="6" t="s">
        <v>914</v>
      </c>
      <c r="E423" s="9">
        <v>499.99</v>
      </c>
      <c r="F423" s="15">
        <v>4</v>
      </c>
      <c r="G423" s="15" t="s">
        <v>1281</v>
      </c>
      <c r="H423" s="16" t="s">
        <v>827</v>
      </c>
    </row>
    <row r="424" spans="1:8" x14ac:dyDescent="0.2">
      <c r="A424" s="6" t="s">
        <v>96</v>
      </c>
      <c r="B424" s="6" t="s">
        <v>39</v>
      </c>
      <c r="C424" s="7" t="s">
        <v>1065</v>
      </c>
      <c r="D424" s="6" t="s">
        <v>1064</v>
      </c>
      <c r="E424" s="9">
        <f>92.97+37.97</f>
        <v>130.94</v>
      </c>
      <c r="F424" s="15">
        <v>6</v>
      </c>
      <c r="G424" s="15" t="s">
        <v>1281</v>
      </c>
      <c r="H424" s="16" t="s">
        <v>67</v>
      </c>
    </row>
    <row r="425" spans="1:8" x14ac:dyDescent="0.2">
      <c r="A425" s="6" t="s">
        <v>96</v>
      </c>
      <c r="B425" s="6" t="s">
        <v>346</v>
      </c>
      <c r="C425" s="7" t="s">
        <v>329</v>
      </c>
      <c r="D425" s="6" t="s">
        <v>2227</v>
      </c>
      <c r="E425" s="9">
        <v>2000</v>
      </c>
      <c r="F425" s="15">
        <v>34</v>
      </c>
      <c r="G425" s="15" t="s">
        <v>1281</v>
      </c>
      <c r="H425" s="6" t="s">
        <v>2228</v>
      </c>
    </row>
    <row r="426" spans="1:8" x14ac:dyDescent="0.2">
      <c r="A426" s="6" t="s">
        <v>96</v>
      </c>
      <c r="B426" s="6" t="s">
        <v>346</v>
      </c>
      <c r="C426" s="7" t="s">
        <v>329</v>
      </c>
      <c r="D426" s="6" t="s">
        <v>2230</v>
      </c>
      <c r="E426" s="9">
        <v>249</v>
      </c>
      <c r="F426" s="15">
        <v>20</v>
      </c>
      <c r="G426" s="15" t="s">
        <v>1281</v>
      </c>
      <c r="H426" s="6" t="s">
        <v>2231</v>
      </c>
    </row>
    <row r="427" spans="1:8" x14ac:dyDescent="0.2">
      <c r="A427" s="6" t="s">
        <v>96</v>
      </c>
      <c r="B427" s="6" t="s">
        <v>346</v>
      </c>
      <c r="C427" s="7" t="s">
        <v>329</v>
      </c>
      <c r="D427" s="6" t="s">
        <v>2232</v>
      </c>
      <c r="E427" s="9">
        <v>56</v>
      </c>
      <c r="F427" s="15">
        <v>19</v>
      </c>
      <c r="G427" s="15" t="s">
        <v>1281</v>
      </c>
      <c r="H427" s="6" t="s">
        <v>2231</v>
      </c>
    </row>
    <row r="428" spans="1:8" x14ac:dyDescent="0.2">
      <c r="A428" s="6" t="s">
        <v>96</v>
      </c>
      <c r="B428" s="6" t="s">
        <v>346</v>
      </c>
      <c r="C428" s="7" t="s">
        <v>329</v>
      </c>
      <c r="D428" s="6" t="s">
        <v>2233</v>
      </c>
      <c r="E428" s="9">
        <v>50</v>
      </c>
      <c r="F428" s="15">
        <v>18</v>
      </c>
      <c r="G428" s="15" t="s">
        <v>1281</v>
      </c>
      <c r="H428" s="6" t="s">
        <v>2231</v>
      </c>
    </row>
    <row r="429" spans="1:8" x14ac:dyDescent="0.2">
      <c r="A429" s="6" t="s">
        <v>214</v>
      </c>
      <c r="B429" s="6" t="s">
        <v>175</v>
      </c>
      <c r="C429" s="7" t="s">
        <v>229</v>
      </c>
      <c r="D429" s="6" t="s">
        <v>573</v>
      </c>
      <c r="E429" s="9">
        <v>2939</v>
      </c>
      <c r="F429" s="15">
        <v>14</v>
      </c>
      <c r="G429" s="15" t="s">
        <v>1281</v>
      </c>
      <c r="H429" s="16" t="s">
        <v>230</v>
      </c>
    </row>
    <row r="430" spans="1:8" x14ac:dyDescent="0.2">
      <c r="A430" s="6" t="s">
        <v>214</v>
      </c>
      <c r="B430" s="6" t="s">
        <v>175</v>
      </c>
      <c r="C430" s="7" t="s">
        <v>177</v>
      </c>
      <c r="D430" s="6" t="s">
        <v>228</v>
      </c>
      <c r="E430" s="9">
        <v>500</v>
      </c>
      <c r="F430" s="15">
        <v>10</v>
      </c>
      <c r="G430" s="15" t="s">
        <v>1281</v>
      </c>
      <c r="H430" s="16" t="s">
        <v>67</v>
      </c>
    </row>
    <row r="431" spans="1:8" x14ac:dyDescent="0.2">
      <c r="A431" s="6" t="s">
        <v>214</v>
      </c>
      <c r="B431" s="6" t="s">
        <v>175</v>
      </c>
      <c r="C431" s="7" t="s">
        <v>520</v>
      </c>
      <c r="D431" s="6" t="s">
        <v>521</v>
      </c>
      <c r="E431" s="9">
        <v>165</v>
      </c>
      <c r="F431" s="15">
        <v>10</v>
      </c>
      <c r="G431" s="15" t="s">
        <v>1281</v>
      </c>
      <c r="H431" s="16" t="s">
        <v>524</v>
      </c>
    </row>
    <row r="432" spans="1:8" x14ac:dyDescent="0.2">
      <c r="A432" s="6" t="s">
        <v>214</v>
      </c>
      <c r="B432" s="6" t="s">
        <v>2349</v>
      </c>
      <c r="C432" s="7" t="s">
        <v>2337</v>
      </c>
      <c r="D432" s="6" t="s">
        <v>2338</v>
      </c>
      <c r="E432" s="9">
        <v>75</v>
      </c>
      <c r="F432" s="15">
        <v>10</v>
      </c>
      <c r="G432" s="15" t="s">
        <v>1281</v>
      </c>
      <c r="H432" s="6" t="s">
        <v>681</v>
      </c>
    </row>
    <row r="433" spans="1:8" x14ac:dyDescent="0.2">
      <c r="A433" s="6" t="s">
        <v>214</v>
      </c>
      <c r="B433" s="6" t="s">
        <v>1335</v>
      </c>
      <c r="C433" s="7" t="s">
        <v>528</v>
      </c>
      <c r="D433" s="6" t="s">
        <v>1336</v>
      </c>
      <c r="E433" s="9">
        <v>150</v>
      </c>
      <c r="F433" s="15">
        <v>2</v>
      </c>
      <c r="G433" s="15" t="s">
        <v>1281</v>
      </c>
      <c r="H433" s="16" t="s">
        <v>1337</v>
      </c>
    </row>
    <row r="434" spans="1:8" x14ac:dyDescent="0.2">
      <c r="A434" s="6" t="s">
        <v>214</v>
      </c>
      <c r="B434" s="6" t="s">
        <v>223</v>
      </c>
      <c r="C434" s="7" t="s">
        <v>1657</v>
      </c>
      <c r="D434" s="6" t="s">
        <v>1658</v>
      </c>
      <c r="E434" s="9">
        <v>30</v>
      </c>
      <c r="F434" s="15">
        <v>20</v>
      </c>
      <c r="G434" s="15" t="s">
        <v>1281</v>
      </c>
      <c r="H434" s="16" t="s">
        <v>1659</v>
      </c>
    </row>
    <row r="435" spans="1:8" x14ac:dyDescent="0.2">
      <c r="A435" s="6" t="s">
        <v>214</v>
      </c>
      <c r="B435" s="6" t="s">
        <v>137</v>
      </c>
      <c r="C435" s="7" t="s">
        <v>1341</v>
      </c>
      <c r="D435" s="6" t="s">
        <v>1342</v>
      </c>
      <c r="E435" s="9">
        <v>135</v>
      </c>
      <c r="F435" s="15">
        <v>1</v>
      </c>
      <c r="G435" s="15" t="s">
        <v>1082</v>
      </c>
      <c r="H435" s="16" t="s">
        <v>1343</v>
      </c>
    </row>
    <row r="436" spans="1:8" x14ac:dyDescent="0.2">
      <c r="A436" s="6" t="s">
        <v>214</v>
      </c>
      <c r="B436" s="6" t="s">
        <v>137</v>
      </c>
      <c r="C436" s="7" t="s">
        <v>1627</v>
      </c>
      <c r="D436" s="6" t="s">
        <v>1628</v>
      </c>
      <c r="E436" s="9">
        <v>75</v>
      </c>
      <c r="F436" s="15">
        <v>10</v>
      </c>
      <c r="G436" s="15" t="s">
        <v>1281</v>
      </c>
      <c r="H436" s="16" t="s">
        <v>1448</v>
      </c>
    </row>
    <row r="437" spans="1:8" x14ac:dyDescent="0.2">
      <c r="A437" s="6" t="s">
        <v>214</v>
      </c>
      <c r="B437" s="6" t="s">
        <v>137</v>
      </c>
      <c r="C437" s="7" t="s">
        <v>1859</v>
      </c>
      <c r="D437" s="6" t="s">
        <v>531</v>
      </c>
      <c r="E437" s="9">
        <v>500</v>
      </c>
      <c r="F437" s="15">
        <v>5</v>
      </c>
      <c r="G437" s="15" t="s">
        <v>1281</v>
      </c>
      <c r="H437" s="16" t="s">
        <v>635</v>
      </c>
    </row>
    <row r="438" spans="1:8" x14ac:dyDescent="0.2">
      <c r="A438" s="6" t="s">
        <v>214</v>
      </c>
      <c r="B438" s="6" t="s">
        <v>137</v>
      </c>
      <c r="C438" s="7" t="s">
        <v>1338</v>
      </c>
      <c r="D438" s="6" t="s">
        <v>1339</v>
      </c>
      <c r="E438" s="9">
        <v>204</v>
      </c>
      <c r="F438" s="15">
        <v>1</v>
      </c>
      <c r="G438" s="15" t="s">
        <v>1082</v>
      </c>
      <c r="H438" s="16" t="s">
        <v>1340</v>
      </c>
    </row>
    <row r="439" spans="1:8" x14ac:dyDescent="0.2">
      <c r="A439" s="6" t="s">
        <v>214</v>
      </c>
      <c r="B439" s="6" t="s">
        <v>137</v>
      </c>
      <c r="C439" s="7" t="s">
        <v>3683</v>
      </c>
      <c r="D439" s="6" t="s">
        <v>3684</v>
      </c>
      <c r="E439" s="9">
        <v>500</v>
      </c>
      <c r="F439" s="15">
        <v>8</v>
      </c>
      <c r="G439" s="15" t="s">
        <v>1281</v>
      </c>
      <c r="H439" s="16" t="s">
        <v>517</v>
      </c>
    </row>
    <row r="440" spans="1:8" x14ac:dyDescent="0.2">
      <c r="A440" s="6" t="s">
        <v>214</v>
      </c>
      <c r="B440" s="6" t="s">
        <v>137</v>
      </c>
      <c r="C440" s="7" t="s">
        <v>1630</v>
      </c>
      <c r="D440" s="6" t="s">
        <v>1631</v>
      </c>
      <c r="E440" s="9">
        <v>60</v>
      </c>
      <c r="F440" s="15">
        <v>18</v>
      </c>
      <c r="G440" s="15" t="s">
        <v>1281</v>
      </c>
      <c r="H440" s="16" t="s">
        <v>1486</v>
      </c>
    </row>
    <row r="441" spans="1:8" x14ac:dyDescent="0.2">
      <c r="A441" s="6" t="s">
        <v>214</v>
      </c>
      <c r="B441" s="6" t="s">
        <v>137</v>
      </c>
      <c r="C441" s="7" t="s">
        <v>124</v>
      </c>
      <c r="D441" s="6" t="s">
        <v>526</v>
      </c>
      <c r="E441" s="9">
        <v>750</v>
      </c>
      <c r="F441" s="15">
        <v>10</v>
      </c>
      <c r="G441" s="15" t="s">
        <v>1281</v>
      </c>
      <c r="H441" s="16" t="s">
        <v>527</v>
      </c>
    </row>
    <row r="442" spans="1:8" x14ac:dyDescent="0.2">
      <c r="A442" s="6" t="s">
        <v>214</v>
      </c>
      <c r="B442" s="6" t="s">
        <v>121</v>
      </c>
      <c r="C442" s="7" t="s">
        <v>1355</v>
      </c>
      <c r="D442" s="6" t="s">
        <v>1358</v>
      </c>
      <c r="E442" s="9">
        <v>102</v>
      </c>
      <c r="F442" s="15">
        <v>1</v>
      </c>
      <c r="G442" s="15" t="s">
        <v>1281</v>
      </c>
      <c r="H442" s="16" t="s">
        <v>1359</v>
      </c>
    </row>
    <row r="443" spans="1:8" x14ac:dyDescent="0.2">
      <c r="A443" s="6" t="s">
        <v>214</v>
      </c>
      <c r="B443" s="6" t="s">
        <v>121</v>
      </c>
      <c r="C443" s="7" t="s">
        <v>1355</v>
      </c>
      <c r="D443" s="6" t="s">
        <v>1360</v>
      </c>
      <c r="E443" s="9">
        <v>60</v>
      </c>
      <c r="F443" s="15">
        <v>4</v>
      </c>
      <c r="G443" s="15" t="s">
        <v>1281</v>
      </c>
      <c r="H443" s="16" t="s">
        <v>1361</v>
      </c>
    </row>
    <row r="444" spans="1:8" x14ac:dyDescent="0.2">
      <c r="A444" s="6" t="s">
        <v>214</v>
      </c>
      <c r="B444" s="6" t="s">
        <v>121</v>
      </c>
      <c r="C444" s="7" t="s">
        <v>1355</v>
      </c>
      <c r="D444" s="6" t="s">
        <v>3685</v>
      </c>
      <c r="E444" s="9">
        <v>55</v>
      </c>
      <c r="F444" s="15">
        <v>12</v>
      </c>
      <c r="G444" s="15" t="s">
        <v>1281</v>
      </c>
      <c r="H444" s="16" t="s">
        <v>1357</v>
      </c>
    </row>
    <row r="445" spans="1:8" x14ac:dyDescent="0.2">
      <c r="A445" s="6" t="s">
        <v>214</v>
      </c>
      <c r="B445" s="6" t="s">
        <v>121</v>
      </c>
      <c r="C445" s="7" t="s">
        <v>1355</v>
      </c>
      <c r="D445" s="6" t="s">
        <v>3686</v>
      </c>
      <c r="E445" s="9">
        <v>35</v>
      </c>
      <c r="F445" s="15">
        <v>1</v>
      </c>
      <c r="G445" s="15" t="s">
        <v>1082</v>
      </c>
      <c r="H445" s="16" t="s">
        <v>1356</v>
      </c>
    </row>
    <row r="446" spans="1:8" x14ac:dyDescent="0.2">
      <c r="A446" s="6" t="s">
        <v>214</v>
      </c>
      <c r="B446" s="6" t="s">
        <v>121</v>
      </c>
      <c r="C446" s="7" t="s">
        <v>1355</v>
      </c>
      <c r="D446" s="6" t="s">
        <v>1362</v>
      </c>
      <c r="E446" s="9">
        <v>59</v>
      </c>
      <c r="F446" s="15">
        <v>3</v>
      </c>
      <c r="G446" s="15" t="s">
        <v>1281</v>
      </c>
      <c r="H446" s="16" t="s">
        <v>1363</v>
      </c>
    </row>
    <row r="447" spans="1:8" x14ac:dyDescent="0.2">
      <c r="A447" s="6" t="s">
        <v>214</v>
      </c>
      <c r="B447" s="6" t="s">
        <v>121</v>
      </c>
      <c r="C447" s="7" t="s">
        <v>1355</v>
      </c>
      <c r="D447" s="6" t="s">
        <v>3689</v>
      </c>
      <c r="E447" s="9">
        <v>52</v>
      </c>
      <c r="F447" s="15">
        <v>12</v>
      </c>
      <c r="G447" s="15" t="s">
        <v>1281</v>
      </c>
      <c r="H447" s="16" t="s">
        <v>1357</v>
      </c>
    </row>
    <row r="448" spans="1:8" x14ac:dyDescent="0.2">
      <c r="A448" s="6" t="s">
        <v>214</v>
      </c>
      <c r="B448" s="6" t="s">
        <v>121</v>
      </c>
      <c r="C448" s="7" t="s">
        <v>1352</v>
      </c>
      <c r="D448" s="6" t="s">
        <v>1353</v>
      </c>
      <c r="E448" s="9">
        <v>120</v>
      </c>
      <c r="F448" s="15">
        <v>7</v>
      </c>
      <c r="G448" s="15" t="s">
        <v>1281</v>
      </c>
      <c r="H448" s="16" t="s">
        <v>1354</v>
      </c>
    </row>
    <row r="449" spans="1:8" x14ac:dyDescent="0.2">
      <c r="A449" s="6" t="s">
        <v>214</v>
      </c>
      <c r="B449" s="6" t="s">
        <v>121</v>
      </c>
      <c r="C449" s="7" t="s">
        <v>61</v>
      </c>
      <c r="D449" s="6" t="s">
        <v>532</v>
      </c>
      <c r="E449" s="9">
        <v>750</v>
      </c>
      <c r="F449" s="15">
        <v>8</v>
      </c>
      <c r="G449" s="15" t="s">
        <v>1281</v>
      </c>
      <c r="H449" s="16" t="s">
        <v>1858</v>
      </c>
    </row>
    <row r="450" spans="1:8" x14ac:dyDescent="0.2">
      <c r="A450" s="6" t="s">
        <v>214</v>
      </c>
      <c r="B450" s="6" t="s">
        <v>121</v>
      </c>
      <c r="C450" s="7" t="s">
        <v>1606</v>
      </c>
      <c r="D450" s="6" t="s">
        <v>1607</v>
      </c>
      <c r="E450" s="9">
        <v>250</v>
      </c>
      <c r="F450" s="15">
        <v>12</v>
      </c>
      <c r="G450" s="15" t="s">
        <v>1281</v>
      </c>
      <c r="H450" s="6" t="s">
        <v>1472</v>
      </c>
    </row>
    <row r="451" spans="1:8" x14ac:dyDescent="0.2">
      <c r="A451" s="6" t="s">
        <v>214</v>
      </c>
      <c r="B451" s="6" t="s">
        <v>121</v>
      </c>
      <c r="C451" s="7" t="s">
        <v>1347</v>
      </c>
      <c r="D451" s="6" t="s">
        <v>1348</v>
      </c>
      <c r="E451" s="9">
        <v>100</v>
      </c>
      <c r="F451" s="15">
        <v>5</v>
      </c>
      <c r="G451" s="15" t="s">
        <v>1281</v>
      </c>
      <c r="H451" s="16" t="s">
        <v>1349</v>
      </c>
    </row>
    <row r="452" spans="1:8" x14ac:dyDescent="0.2">
      <c r="A452" s="6" t="s">
        <v>214</v>
      </c>
      <c r="B452" s="6" t="s">
        <v>121</v>
      </c>
      <c r="C452" s="7" t="s">
        <v>1344</v>
      </c>
      <c r="D452" s="6" t="s">
        <v>1345</v>
      </c>
      <c r="E452" s="9">
        <v>170</v>
      </c>
      <c r="F452" s="15">
        <v>20</v>
      </c>
      <c r="G452" s="15" t="s">
        <v>1281</v>
      </c>
      <c r="H452" s="16" t="s">
        <v>1346</v>
      </c>
    </row>
    <row r="453" spans="1:8" x14ac:dyDescent="0.2">
      <c r="A453" s="6" t="s">
        <v>214</v>
      </c>
      <c r="B453" s="6" t="s">
        <v>121</v>
      </c>
      <c r="C453" s="7" t="s">
        <v>1350</v>
      </c>
      <c r="D453" s="6" t="s">
        <v>1351</v>
      </c>
      <c r="E453" s="9">
        <v>140</v>
      </c>
      <c r="F453" s="15">
        <v>7</v>
      </c>
      <c r="G453" s="15" t="s">
        <v>1281</v>
      </c>
      <c r="H453" s="16" t="s">
        <v>1333</v>
      </c>
    </row>
    <row r="454" spans="1:8" x14ac:dyDescent="0.2">
      <c r="A454" s="6" t="s">
        <v>214</v>
      </c>
      <c r="B454" s="6" t="s">
        <v>1463</v>
      </c>
      <c r="C454" s="7" t="s">
        <v>1624</v>
      </c>
      <c r="D454" s="6" t="s">
        <v>1625</v>
      </c>
      <c r="E454" s="9">
        <v>28</v>
      </c>
      <c r="F454" s="15">
        <v>16</v>
      </c>
      <c r="G454" s="15" t="s">
        <v>1281</v>
      </c>
      <c r="H454" s="6" t="s">
        <v>1626</v>
      </c>
    </row>
    <row r="455" spans="1:8" x14ac:dyDescent="0.2">
      <c r="A455" s="6" t="s">
        <v>214</v>
      </c>
      <c r="B455" s="6" t="s">
        <v>1463</v>
      </c>
      <c r="C455" s="7" t="s">
        <v>1464</v>
      </c>
      <c r="D455" s="6" t="s">
        <v>1465</v>
      </c>
      <c r="E455" s="9">
        <v>50</v>
      </c>
      <c r="F455" s="15">
        <v>15</v>
      </c>
      <c r="G455" s="15" t="s">
        <v>1281</v>
      </c>
      <c r="H455" s="16" t="s">
        <v>1448</v>
      </c>
    </row>
    <row r="456" spans="1:8" x14ac:dyDescent="0.2">
      <c r="A456" s="6" t="s">
        <v>214</v>
      </c>
      <c r="B456" s="6" t="s">
        <v>1463</v>
      </c>
      <c r="C456" s="7" t="s">
        <v>1466</v>
      </c>
      <c r="D456" s="6" t="s">
        <v>1467</v>
      </c>
      <c r="E456" s="9">
        <v>50</v>
      </c>
      <c r="F456" s="15">
        <v>15</v>
      </c>
      <c r="G456" s="15" t="s">
        <v>1281</v>
      </c>
      <c r="H456" s="16" t="s">
        <v>1356</v>
      </c>
    </row>
    <row r="457" spans="1:8" x14ac:dyDescent="0.2">
      <c r="A457" s="6" t="s">
        <v>214</v>
      </c>
      <c r="B457" s="6" t="s">
        <v>1463</v>
      </c>
      <c r="C457" s="7" t="s">
        <v>1618</v>
      </c>
      <c r="D457" s="6" t="s">
        <v>1619</v>
      </c>
      <c r="E457" s="9">
        <v>22.5</v>
      </c>
      <c r="F457" s="15">
        <v>13</v>
      </c>
      <c r="G457" s="15" t="s">
        <v>1281</v>
      </c>
      <c r="H457" s="6" t="s">
        <v>1620</v>
      </c>
    </row>
    <row r="458" spans="1:8" x14ac:dyDescent="0.2">
      <c r="A458" s="6" t="s">
        <v>214</v>
      </c>
      <c r="B458" s="6" t="s">
        <v>1463</v>
      </c>
      <c r="C458" s="7" t="s">
        <v>1468</v>
      </c>
      <c r="D458" s="6" t="s">
        <v>1469</v>
      </c>
      <c r="E458" s="9">
        <v>119</v>
      </c>
      <c r="F458" s="15">
        <v>48</v>
      </c>
      <c r="G458" s="15" t="s">
        <v>1281</v>
      </c>
      <c r="H458" s="16" t="s">
        <v>634</v>
      </c>
    </row>
    <row r="459" spans="1:8" x14ac:dyDescent="0.2">
      <c r="A459" s="6" t="s">
        <v>214</v>
      </c>
      <c r="B459" s="6" t="s">
        <v>1463</v>
      </c>
      <c r="C459" s="7" t="s">
        <v>1615</v>
      </c>
      <c r="D459" s="6" t="s">
        <v>1616</v>
      </c>
      <c r="E459" s="9">
        <v>125</v>
      </c>
      <c r="F459" s="15">
        <v>20</v>
      </c>
      <c r="G459" s="15" t="s">
        <v>1281</v>
      </c>
      <c r="H459" s="6" t="s">
        <v>1617</v>
      </c>
    </row>
    <row r="460" spans="1:8" x14ac:dyDescent="0.2">
      <c r="A460" s="6" t="s">
        <v>214</v>
      </c>
      <c r="B460" s="6" t="s">
        <v>1532</v>
      </c>
      <c r="C460" s="7" t="s">
        <v>1533</v>
      </c>
      <c r="D460" s="6" t="s">
        <v>1534</v>
      </c>
      <c r="E460" s="9">
        <v>30</v>
      </c>
      <c r="F460" s="15">
        <v>1</v>
      </c>
      <c r="G460" s="15" t="s">
        <v>1082</v>
      </c>
      <c r="H460" s="16" t="s">
        <v>1356</v>
      </c>
    </row>
    <row r="461" spans="1:8" x14ac:dyDescent="0.2">
      <c r="A461" s="6" t="s">
        <v>214</v>
      </c>
      <c r="B461" s="6" t="s">
        <v>1532</v>
      </c>
      <c r="C461" s="7" t="s">
        <v>1533</v>
      </c>
      <c r="D461" s="6" t="s">
        <v>1535</v>
      </c>
      <c r="E461" s="9">
        <v>30</v>
      </c>
      <c r="F461" s="15">
        <v>1</v>
      </c>
      <c r="G461" s="15" t="s">
        <v>1082</v>
      </c>
      <c r="H461" s="16" t="s">
        <v>1356</v>
      </c>
    </row>
    <row r="462" spans="1:8" x14ac:dyDescent="0.2">
      <c r="A462" s="6" t="s">
        <v>214</v>
      </c>
      <c r="B462" s="6" t="s">
        <v>1532</v>
      </c>
      <c r="C462" s="7" t="s">
        <v>674</v>
      </c>
      <c r="D462" s="6" t="s">
        <v>1446</v>
      </c>
      <c r="E462" s="9">
        <v>20</v>
      </c>
      <c r="F462" s="15">
        <v>2</v>
      </c>
      <c r="G462" s="15" t="s">
        <v>1281</v>
      </c>
      <c r="H462" s="16" t="s">
        <v>634</v>
      </c>
    </row>
    <row r="463" spans="1:8" x14ac:dyDescent="0.2">
      <c r="A463" s="6" t="s">
        <v>214</v>
      </c>
      <c r="B463" s="6" t="s">
        <v>1532</v>
      </c>
      <c r="C463" s="7" t="s">
        <v>674</v>
      </c>
      <c r="D463" s="6" t="s">
        <v>1447</v>
      </c>
      <c r="E463" s="9">
        <v>40</v>
      </c>
      <c r="F463" s="15">
        <v>2</v>
      </c>
      <c r="G463" s="15" t="s">
        <v>1281</v>
      </c>
      <c r="H463" s="16" t="s">
        <v>1448</v>
      </c>
    </row>
    <row r="464" spans="1:8" x14ac:dyDescent="0.2">
      <c r="A464" s="6" t="s">
        <v>214</v>
      </c>
      <c r="B464" s="6" t="s">
        <v>1532</v>
      </c>
      <c r="C464" s="7" t="s">
        <v>113</v>
      </c>
      <c r="D464" s="6" t="s">
        <v>1462</v>
      </c>
      <c r="E464" s="9">
        <v>15</v>
      </c>
      <c r="F464" s="15">
        <v>6</v>
      </c>
      <c r="G464" s="15" t="s">
        <v>1281</v>
      </c>
      <c r="H464" s="16" t="s">
        <v>634</v>
      </c>
    </row>
    <row r="465" spans="1:8" x14ac:dyDescent="0.2">
      <c r="A465" s="6" t="s">
        <v>214</v>
      </c>
      <c r="B465" s="6" t="s">
        <v>1532</v>
      </c>
      <c r="C465" s="7" t="s">
        <v>2347</v>
      </c>
      <c r="D465" s="6" t="s">
        <v>1444</v>
      </c>
      <c r="E465" s="9">
        <v>60</v>
      </c>
      <c r="F465" s="15">
        <v>6</v>
      </c>
      <c r="G465" s="15" t="s">
        <v>1281</v>
      </c>
      <c r="H465" s="16" t="s">
        <v>1445</v>
      </c>
    </row>
    <row r="466" spans="1:8" x14ac:dyDescent="0.2">
      <c r="A466" s="6" t="s">
        <v>214</v>
      </c>
      <c r="B466" s="6" t="s">
        <v>1532</v>
      </c>
      <c r="C466" s="7" t="s">
        <v>1536</v>
      </c>
      <c r="D466" s="6" t="s">
        <v>1537</v>
      </c>
      <c r="E466" s="9">
        <v>45</v>
      </c>
      <c r="F466" s="15">
        <v>15</v>
      </c>
      <c r="G466" s="15" t="s">
        <v>1281</v>
      </c>
      <c r="H466" s="16" t="s">
        <v>1356</v>
      </c>
    </row>
    <row r="467" spans="1:8" x14ac:dyDescent="0.2">
      <c r="A467" s="6" t="s">
        <v>214</v>
      </c>
      <c r="B467" s="6" t="s">
        <v>1443</v>
      </c>
      <c r="C467" s="7" t="s">
        <v>1632</v>
      </c>
      <c r="D467" s="6" t="s">
        <v>1633</v>
      </c>
      <c r="E467" s="9">
        <v>80</v>
      </c>
      <c r="F467" s="15">
        <v>6</v>
      </c>
      <c r="G467" s="15" t="s">
        <v>1281</v>
      </c>
      <c r="H467" s="16" t="s">
        <v>1634</v>
      </c>
    </row>
    <row r="468" spans="1:8" x14ac:dyDescent="0.2">
      <c r="A468" s="6" t="s">
        <v>1434</v>
      </c>
      <c r="B468" s="6" t="s">
        <v>198</v>
      </c>
      <c r="C468" s="7" t="s">
        <v>1435</v>
      </c>
      <c r="D468" s="6" t="s">
        <v>1436</v>
      </c>
      <c r="E468" s="9">
        <v>27</v>
      </c>
      <c r="F468" s="15">
        <v>39</v>
      </c>
      <c r="G468" s="15" t="s">
        <v>1281</v>
      </c>
      <c r="H468" s="16" t="s">
        <v>129</v>
      </c>
    </row>
    <row r="469" spans="1:8" x14ac:dyDescent="0.2">
      <c r="A469" s="6" t="s">
        <v>214</v>
      </c>
      <c r="B469" s="6" t="s">
        <v>198</v>
      </c>
      <c r="C469" s="7" t="s">
        <v>1385</v>
      </c>
      <c r="D469" s="6" t="s">
        <v>1388</v>
      </c>
      <c r="E469" s="9">
        <v>75</v>
      </c>
      <c r="F469" s="15">
        <v>6</v>
      </c>
      <c r="G469" s="15" t="s">
        <v>1281</v>
      </c>
      <c r="H469" s="6" t="s">
        <v>1389</v>
      </c>
    </row>
    <row r="470" spans="1:8" x14ac:dyDescent="0.2">
      <c r="A470" s="6" t="s">
        <v>214</v>
      </c>
      <c r="B470" s="6" t="s">
        <v>198</v>
      </c>
      <c r="C470" s="7" t="s">
        <v>1385</v>
      </c>
      <c r="D470" s="6" t="s">
        <v>1386</v>
      </c>
      <c r="E470" s="9">
        <v>80</v>
      </c>
      <c r="F470" s="15">
        <v>11</v>
      </c>
      <c r="G470" s="15" t="s">
        <v>1281</v>
      </c>
      <c r="H470" s="6" t="s">
        <v>1387</v>
      </c>
    </row>
    <row r="471" spans="1:8" x14ac:dyDescent="0.2">
      <c r="A471" s="6" t="s">
        <v>214</v>
      </c>
      <c r="B471" s="6" t="s">
        <v>198</v>
      </c>
      <c r="C471" s="7" t="s">
        <v>1430</v>
      </c>
      <c r="D471" s="6" t="s">
        <v>1431</v>
      </c>
      <c r="E471" s="9">
        <v>70</v>
      </c>
      <c r="F471" s="15">
        <v>5</v>
      </c>
      <c r="G471" s="15" t="s">
        <v>1281</v>
      </c>
      <c r="H471" s="16" t="s">
        <v>634</v>
      </c>
    </row>
    <row r="472" spans="1:8" x14ac:dyDescent="0.2">
      <c r="A472" s="6" t="s">
        <v>214</v>
      </c>
      <c r="B472" s="6" t="s">
        <v>198</v>
      </c>
      <c r="C472" s="7" t="s">
        <v>1432</v>
      </c>
      <c r="D472" s="6" t="s">
        <v>1433</v>
      </c>
      <c r="E472" s="9">
        <v>31</v>
      </c>
      <c r="F472" s="15">
        <v>6</v>
      </c>
      <c r="G472" s="15" t="s">
        <v>1281</v>
      </c>
      <c r="H472" s="16" t="s">
        <v>634</v>
      </c>
    </row>
    <row r="473" spans="1:8" x14ac:dyDescent="0.2">
      <c r="A473" s="6" t="s">
        <v>214</v>
      </c>
      <c r="B473" s="6" t="s">
        <v>198</v>
      </c>
      <c r="C473" s="7" t="s">
        <v>198</v>
      </c>
      <c r="D473" s="6" t="s">
        <v>1371</v>
      </c>
      <c r="E473" s="9">
        <v>305</v>
      </c>
      <c r="F473" s="15">
        <v>3</v>
      </c>
      <c r="G473" s="15" t="s">
        <v>1281</v>
      </c>
      <c r="H473" s="6" t="s">
        <v>1372</v>
      </c>
    </row>
    <row r="474" spans="1:8" x14ac:dyDescent="0.2">
      <c r="A474" s="6" t="s">
        <v>214</v>
      </c>
      <c r="B474" s="6" t="s">
        <v>198</v>
      </c>
      <c r="C474" s="7" t="s">
        <v>198</v>
      </c>
      <c r="D474" s="6" t="s">
        <v>1373</v>
      </c>
      <c r="E474" s="9">
        <v>40</v>
      </c>
      <c r="F474" s="15">
        <v>3</v>
      </c>
      <c r="G474" s="15" t="s">
        <v>1281</v>
      </c>
      <c r="H474" s="6" t="s">
        <v>1374</v>
      </c>
    </row>
    <row r="475" spans="1:8" x14ac:dyDescent="0.2">
      <c r="A475" s="6" t="s">
        <v>214</v>
      </c>
      <c r="B475" s="6" t="s">
        <v>198</v>
      </c>
      <c r="C475" s="7" t="s">
        <v>1655</v>
      </c>
      <c r="D475" s="6" t="s">
        <v>1656</v>
      </c>
      <c r="E475" s="9">
        <v>60</v>
      </c>
      <c r="F475" s="15">
        <v>4</v>
      </c>
      <c r="G475" s="15" t="s">
        <v>1281</v>
      </c>
      <c r="H475" s="16" t="s">
        <v>1407</v>
      </c>
    </row>
    <row r="476" spans="1:8" x14ac:dyDescent="0.2">
      <c r="A476" s="6" t="s">
        <v>214</v>
      </c>
      <c r="B476" s="6" t="s">
        <v>198</v>
      </c>
      <c r="C476" s="7" t="s">
        <v>1408</v>
      </c>
      <c r="D476" s="6" t="s">
        <v>1409</v>
      </c>
      <c r="E476" s="9">
        <v>75</v>
      </c>
      <c r="F476" s="15">
        <v>1</v>
      </c>
      <c r="G476" s="15" t="s">
        <v>1082</v>
      </c>
      <c r="H476" s="6" t="s">
        <v>1410</v>
      </c>
    </row>
    <row r="477" spans="1:8" x14ac:dyDescent="0.2">
      <c r="A477" s="6" t="s">
        <v>214</v>
      </c>
      <c r="B477" s="6" t="s">
        <v>198</v>
      </c>
      <c r="C477" s="7" t="s">
        <v>1452</v>
      </c>
      <c r="D477" s="6" t="s">
        <v>1453</v>
      </c>
      <c r="E477" s="9">
        <v>100</v>
      </c>
      <c r="F477" s="15">
        <v>20</v>
      </c>
      <c r="G477" s="15" t="s">
        <v>1281</v>
      </c>
      <c r="H477" s="16" t="s">
        <v>1454</v>
      </c>
    </row>
    <row r="478" spans="1:8" x14ac:dyDescent="0.2">
      <c r="A478" s="6" t="s">
        <v>214</v>
      </c>
      <c r="B478" s="6" t="s">
        <v>198</v>
      </c>
      <c r="C478" s="7" t="s">
        <v>1449</v>
      </c>
      <c r="D478" s="6" t="s">
        <v>1450</v>
      </c>
      <c r="E478" s="9">
        <v>60</v>
      </c>
      <c r="F478" s="15">
        <v>10</v>
      </c>
      <c r="G478" s="15" t="s">
        <v>1281</v>
      </c>
      <c r="H478" s="16" t="s">
        <v>1451</v>
      </c>
    </row>
    <row r="479" spans="1:8" x14ac:dyDescent="0.2">
      <c r="A479" s="6" t="s">
        <v>214</v>
      </c>
      <c r="B479" s="6" t="s">
        <v>198</v>
      </c>
      <c r="C479" s="7" t="s">
        <v>342</v>
      </c>
      <c r="D479" s="6" t="s">
        <v>1416</v>
      </c>
      <c r="E479" s="9">
        <v>180</v>
      </c>
      <c r="F479" s="15">
        <v>39</v>
      </c>
      <c r="G479" s="15" t="s">
        <v>1281</v>
      </c>
      <c r="H479" s="16" t="s">
        <v>1402</v>
      </c>
    </row>
    <row r="480" spans="1:8" x14ac:dyDescent="0.2">
      <c r="A480" s="6" t="s">
        <v>214</v>
      </c>
      <c r="B480" s="6" t="s">
        <v>198</v>
      </c>
      <c r="C480" s="7" t="s">
        <v>342</v>
      </c>
      <c r="D480" s="6" t="s">
        <v>1413</v>
      </c>
      <c r="E480" s="9">
        <v>168</v>
      </c>
      <c r="F480" s="15">
        <v>39</v>
      </c>
      <c r="G480" s="15" t="s">
        <v>1281</v>
      </c>
      <c r="H480" s="16" t="s">
        <v>1402</v>
      </c>
    </row>
    <row r="481" spans="1:8" x14ac:dyDescent="0.2">
      <c r="A481" s="6" t="s">
        <v>214</v>
      </c>
      <c r="B481" s="6" t="s">
        <v>198</v>
      </c>
      <c r="C481" s="7" t="s">
        <v>342</v>
      </c>
      <c r="D481" s="6" t="s">
        <v>1415</v>
      </c>
      <c r="E481" s="9">
        <v>192</v>
      </c>
      <c r="F481" s="15">
        <v>39</v>
      </c>
      <c r="G481" s="15" t="s">
        <v>1281</v>
      </c>
      <c r="H481" s="16" t="s">
        <v>1402</v>
      </c>
    </row>
    <row r="482" spans="1:8" x14ac:dyDescent="0.2">
      <c r="A482" s="6" t="s">
        <v>214</v>
      </c>
      <c r="B482" s="6" t="s">
        <v>198</v>
      </c>
      <c r="C482" s="7" t="s">
        <v>342</v>
      </c>
      <c r="D482" s="6" t="s">
        <v>1414</v>
      </c>
      <c r="E482" s="9">
        <v>192</v>
      </c>
      <c r="F482" s="15">
        <v>39</v>
      </c>
      <c r="G482" s="15" t="s">
        <v>1281</v>
      </c>
      <c r="H482" s="16" t="s">
        <v>1402</v>
      </c>
    </row>
    <row r="483" spans="1:8" x14ac:dyDescent="0.2">
      <c r="A483" s="6" t="s">
        <v>214</v>
      </c>
      <c r="B483" s="6" t="s">
        <v>198</v>
      </c>
      <c r="C483" s="7" t="s">
        <v>342</v>
      </c>
      <c r="D483" s="6" t="s">
        <v>1421</v>
      </c>
      <c r="E483" s="9">
        <v>75</v>
      </c>
      <c r="F483" s="15">
        <v>39</v>
      </c>
      <c r="G483" s="15" t="s">
        <v>1281</v>
      </c>
      <c r="H483" s="16" t="s">
        <v>1402</v>
      </c>
    </row>
    <row r="484" spans="1:8" x14ac:dyDescent="0.2">
      <c r="A484" s="6" t="s">
        <v>214</v>
      </c>
      <c r="B484" s="6" t="s">
        <v>198</v>
      </c>
      <c r="C484" s="7" t="s">
        <v>342</v>
      </c>
      <c r="D484" s="6" t="s">
        <v>1418</v>
      </c>
      <c r="E484" s="9">
        <v>20</v>
      </c>
      <c r="F484" s="15">
        <v>39</v>
      </c>
      <c r="G484" s="15" t="s">
        <v>1281</v>
      </c>
      <c r="H484" s="16" t="s">
        <v>1402</v>
      </c>
    </row>
    <row r="485" spans="1:8" x14ac:dyDescent="0.2">
      <c r="A485" s="6" t="s">
        <v>214</v>
      </c>
      <c r="B485" s="6" t="s">
        <v>198</v>
      </c>
      <c r="C485" s="7" t="s">
        <v>342</v>
      </c>
      <c r="D485" s="6" t="s">
        <v>1420</v>
      </c>
      <c r="E485" s="9">
        <v>48</v>
      </c>
      <c r="F485" s="15">
        <v>39</v>
      </c>
      <c r="G485" s="15" t="s">
        <v>1281</v>
      </c>
      <c r="H485" s="16" t="s">
        <v>1402</v>
      </c>
    </row>
    <row r="486" spans="1:8" x14ac:dyDescent="0.2">
      <c r="A486" s="6" t="s">
        <v>214</v>
      </c>
      <c r="B486" s="6" t="s">
        <v>198</v>
      </c>
      <c r="C486" s="7" t="s">
        <v>342</v>
      </c>
      <c r="D486" s="6" t="s">
        <v>1419</v>
      </c>
      <c r="E486" s="9">
        <v>108</v>
      </c>
      <c r="F486" s="15">
        <v>39</v>
      </c>
      <c r="G486" s="15" t="s">
        <v>1281</v>
      </c>
      <c r="H486" s="16" t="s">
        <v>1402</v>
      </c>
    </row>
    <row r="487" spans="1:8" x14ac:dyDescent="0.2">
      <c r="A487" s="6" t="s">
        <v>214</v>
      </c>
      <c r="B487" s="6" t="s">
        <v>198</v>
      </c>
      <c r="C487" s="7" t="s">
        <v>342</v>
      </c>
      <c r="D487" s="6" t="s">
        <v>1417</v>
      </c>
      <c r="E487" s="9">
        <v>180</v>
      </c>
      <c r="F487" s="15">
        <v>39</v>
      </c>
      <c r="G487" s="15" t="s">
        <v>1281</v>
      </c>
      <c r="H487" s="16" t="s">
        <v>1402</v>
      </c>
    </row>
    <row r="488" spans="1:8" x14ac:dyDescent="0.2">
      <c r="A488" s="6" t="s">
        <v>214</v>
      </c>
      <c r="B488" s="6" t="s">
        <v>198</v>
      </c>
      <c r="C488" s="7" t="s">
        <v>1538</v>
      </c>
      <c r="D488" s="6" t="s">
        <v>1539</v>
      </c>
      <c r="E488" s="9">
        <v>15</v>
      </c>
      <c r="F488" s="15">
        <v>2</v>
      </c>
      <c r="G488" s="15" t="s">
        <v>1281</v>
      </c>
      <c r="H488" s="16" t="s">
        <v>129</v>
      </c>
    </row>
    <row r="489" spans="1:8" x14ac:dyDescent="0.2">
      <c r="A489" s="6" t="s">
        <v>214</v>
      </c>
      <c r="B489" s="6" t="s">
        <v>198</v>
      </c>
      <c r="C489" s="7" t="s">
        <v>1375</v>
      </c>
      <c r="D489" s="6" t="s">
        <v>1376</v>
      </c>
      <c r="E489" s="9">
        <v>110</v>
      </c>
      <c r="F489" s="15">
        <v>12</v>
      </c>
      <c r="G489" s="15" t="s">
        <v>1281</v>
      </c>
      <c r="H489" s="6" t="s">
        <v>1377</v>
      </c>
    </row>
    <row r="490" spans="1:8" x14ac:dyDescent="0.2">
      <c r="A490" s="6" t="s">
        <v>214</v>
      </c>
      <c r="B490" s="6" t="s">
        <v>198</v>
      </c>
      <c r="C490" s="7" t="s">
        <v>1379</v>
      </c>
      <c r="D490" s="6" t="s">
        <v>1380</v>
      </c>
      <c r="E490" s="9">
        <v>60</v>
      </c>
      <c r="F490" s="15">
        <v>12</v>
      </c>
      <c r="G490" s="15" t="s">
        <v>1281</v>
      </c>
      <c r="H490" s="6" t="s">
        <v>1377</v>
      </c>
    </row>
    <row r="491" spans="1:8" x14ac:dyDescent="0.2">
      <c r="A491" s="6" t="s">
        <v>214</v>
      </c>
      <c r="B491" s="6" t="s">
        <v>198</v>
      </c>
      <c r="C491" s="7" t="s">
        <v>1375</v>
      </c>
      <c r="D491" s="6" t="s">
        <v>1378</v>
      </c>
      <c r="E491" s="9">
        <v>80</v>
      </c>
      <c r="F491" s="15">
        <v>10</v>
      </c>
      <c r="G491" s="15" t="s">
        <v>1281</v>
      </c>
      <c r="H491" s="6" t="s">
        <v>1374</v>
      </c>
    </row>
    <row r="492" spans="1:8" x14ac:dyDescent="0.2">
      <c r="A492" s="6" t="s">
        <v>214</v>
      </c>
      <c r="B492" s="6" t="s">
        <v>198</v>
      </c>
      <c r="C492" s="7" t="s">
        <v>1375</v>
      </c>
      <c r="D492" s="6" t="s">
        <v>1381</v>
      </c>
      <c r="E492" s="9">
        <v>35</v>
      </c>
      <c r="F492" s="15">
        <v>4</v>
      </c>
      <c r="G492" s="15" t="s">
        <v>1281</v>
      </c>
      <c r="H492" s="6" t="s">
        <v>1382</v>
      </c>
    </row>
    <row r="493" spans="1:8" x14ac:dyDescent="0.2">
      <c r="A493" s="6" t="s">
        <v>214</v>
      </c>
      <c r="B493" s="6" t="s">
        <v>198</v>
      </c>
      <c r="C493" s="7" t="s">
        <v>1426</v>
      </c>
      <c r="D493" s="6" t="s">
        <v>1429</v>
      </c>
      <c r="E493" s="9">
        <v>20</v>
      </c>
      <c r="F493" s="15">
        <v>12</v>
      </c>
      <c r="G493" s="15" t="s">
        <v>1281</v>
      </c>
      <c r="H493" s="16" t="s">
        <v>129</v>
      </c>
    </row>
    <row r="494" spans="1:8" x14ac:dyDescent="0.2">
      <c r="A494" s="6" t="s">
        <v>214</v>
      </c>
      <c r="B494" s="6" t="s">
        <v>198</v>
      </c>
      <c r="C494" s="7" t="s">
        <v>1426</v>
      </c>
      <c r="D494" s="6" t="s">
        <v>1427</v>
      </c>
      <c r="E494" s="9">
        <v>33</v>
      </c>
      <c r="F494" s="15">
        <v>12</v>
      </c>
      <c r="G494" s="15" t="s">
        <v>1281</v>
      </c>
      <c r="H494" s="16" t="s">
        <v>129</v>
      </c>
    </row>
    <row r="495" spans="1:8" x14ac:dyDescent="0.2">
      <c r="A495" s="6" t="s">
        <v>214</v>
      </c>
      <c r="B495" s="6" t="s">
        <v>198</v>
      </c>
      <c r="C495" s="7" t="s">
        <v>1426</v>
      </c>
      <c r="D495" s="6" t="s">
        <v>1428</v>
      </c>
      <c r="E495" s="9">
        <v>55</v>
      </c>
      <c r="F495" s="15">
        <v>12</v>
      </c>
      <c r="G495" s="15" t="s">
        <v>1281</v>
      </c>
      <c r="H495" s="16" t="s">
        <v>129</v>
      </c>
    </row>
    <row r="496" spans="1:8" x14ac:dyDescent="0.2">
      <c r="A496" s="6" t="s">
        <v>214</v>
      </c>
      <c r="B496" s="6" t="s">
        <v>198</v>
      </c>
      <c r="C496" s="7" t="s">
        <v>1424</v>
      </c>
      <c r="D496" s="6" t="s">
        <v>1425</v>
      </c>
      <c r="E496" s="9">
        <v>60</v>
      </c>
      <c r="F496" s="15">
        <v>12</v>
      </c>
      <c r="G496" s="15" t="s">
        <v>1281</v>
      </c>
      <c r="H496" s="16" t="s">
        <v>129</v>
      </c>
    </row>
    <row r="497" spans="1:8" x14ac:dyDescent="0.2">
      <c r="A497" s="6" t="s">
        <v>214</v>
      </c>
      <c r="B497" s="6" t="s">
        <v>198</v>
      </c>
      <c r="C497" s="7" t="s">
        <v>1441</v>
      </c>
      <c r="D497" s="6" t="s">
        <v>1442</v>
      </c>
      <c r="E497" s="9">
        <v>100</v>
      </c>
      <c r="F497" s="15">
        <v>12</v>
      </c>
      <c r="G497" s="15" t="s">
        <v>1281</v>
      </c>
      <c r="H497" s="16" t="s">
        <v>129</v>
      </c>
    </row>
    <row r="498" spans="1:8" x14ac:dyDescent="0.2">
      <c r="A498" s="6" t="s">
        <v>214</v>
      </c>
      <c r="B498" s="6" t="s">
        <v>198</v>
      </c>
      <c r="C498" s="7" t="s">
        <v>1383</v>
      </c>
      <c r="D498" s="6" t="s">
        <v>1403</v>
      </c>
      <c r="E498" s="9">
        <v>249</v>
      </c>
      <c r="F498" s="15">
        <v>6</v>
      </c>
      <c r="G498" s="15" t="s">
        <v>1281</v>
      </c>
      <c r="H498" s="6" t="s">
        <v>1404</v>
      </c>
    </row>
    <row r="499" spans="1:8" x14ac:dyDescent="0.2">
      <c r="A499" s="6" t="s">
        <v>214</v>
      </c>
      <c r="B499" s="6" t="s">
        <v>198</v>
      </c>
      <c r="C499" s="7" t="s">
        <v>1383</v>
      </c>
      <c r="D499" s="6" t="s">
        <v>1384</v>
      </c>
      <c r="E499" s="9">
        <v>180</v>
      </c>
      <c r="F499" s="15">
        <v>3</v>
      </c>
      <c r="G499" s="15" t="s">
        <v>1281</v>
      </c>
      <c r="H499" s="6" t="s">
        <v>1374</v>
      </c>
    </row>
    <row r="500" spans="1:8" x14ac:dyDescent="0.2">
      <c r="A500" s="6" t="s">
        <v>214</v>
      </c>
      <c r="B500" s="6" t="s">
        <v>198</v>
      </c>
      <c r="C500" s="7" t="s">
        <v>1439</v>
      </c>
      <c r="D500" s="6" t="s">
        <v>1440</v>
      </c>
      <c r="E500" s="9">
        <v>100</v>
      </c>
      <c r="F500" s="15">
        <v>12</v>
      </c>
      <c r="G500" s="15" t="s">
        <v>1281</v>
      </c>
      <c r="H500" s="16" t="s">
        <v>129</v>
      </c>
    </row>
    <row r="501" spans="1:8" x14ac:dyDescent="0.2">
      <c r="A501" s="6" t="s">
        <v>214</v>
      </c>
      <c r="B501" s="6" t="s">
        <v>198</v>
      </c>
      <c r="C501" s="7" t="s">
        <v>1422</v>
      </c>
      <c r="D501" s="6" t="s">
        <v>1423</v>
      </c>
      <c r="E501" s="9">
        <v>60</v>
      </c>
      <c r="F501" s="15">
        <v>12</v>
      </c>
      <c r="G501" s="15" t="s">
        <v>1281</v>
      </c>
      <c r="H501" s="16" t="s">
        <v>1374</v>
      </c>
    </row>
    <row r="502" spans="1:8" x14ac:dyDescent="0.2">
      <c r="A502" s="6" t="s">
        <v>214</v>
      </c>
      <c r="B502" s="6" t="s">
        <v>198</v>
      </c>
      <c r="C502" s="7" t="s">
        <v>1621</v>
      </c>
      <c r="D502" s="6" t="s">
        <v>1622</v>
      </c>
      <c r="E502" s="9">
        <v>117</v>
      </c>
      <c r="F502" s="15">
        <v>12</v>
      </c>
      <c r="G502" s="15" t="s">
        <v>1281</v>
      </c>
      <c r="H502" s="6" t="s">
        <v>1623</v>
      </c>
    </row>
    <row r="503" spans="1:8" x14ac:dyDescent="0.2">
      <c r="A503" s="6" t="s">
        <v>214</v>
      </c>
      <c r="B503" s="6" t="s">
        <v>198</v>
      </c>
      <c r="C503" s="7" t="s">
        <v>1411</v>
      </c>
      <c r="D503" s="6" t="s">
        <v>1412</v>
      </c>
      <c r="E503" s="9">
        <v>314</v>
      </c>
      <c r="F503" s="15">
        <v>25</v>
      </c>
      <c r="G503" s="15" t="s">
        <v>1281</v>
      </c>
      <c r="H503" s="6" t="s">
        <v>1382</v>
      </c>
    </row>
    <row r="504" spans="1:8" x14ac:dyDescent="0.2">
      <c r="A504" s="6" t="s">
        <v>214</v>
      </c>
      <c r="B504" s="6" t="s">
        <v>111</v>
      </c>
      <c r="C504" s="7" t="s">
        <v>1460</v>
      </c>
      <c r="D504" s="6" t="s">
        <v>1461</v>
      </c>
      <c r="E504" s="9">
        <v>79</v>
      </c>
      <c r="F504" s="15">
        <v>2</v>
      </c>
      <c r="G504" s="15" t="s">
        <v>1281</v>
      </c>
      <c r="H504" s="16" t="s">
        <v>634</v>
      </c>
    </row>
    <row r="505" spans="1:8" x14ac:dyDescent="0.2">
      <c r="A505" s="6" t="s">
        <v>214</v>
      </c>
      <c r="B505" s="6" t="s">
        <v>111</v>
      </c>
      <c r="C505" s="7" t="s">
        <v>1458</v>
      </c>
      <c r="D505" s="6" t="s">
        <v>1459</v>
      </c>
      <c r="E505" s="9">
        <v>100</v>
      </c>
      <c r="F505" s="15">
        <v>3</v>
      </c>
      <c r="G505" s="15" t="s">
        <v>1281</v>
      </c>
      <c r="H505" s="16" t="s">
        <v>1457</v>
      </c>
    </row>
    <row r="506" spans="1:8" x14ac:dyDescent="0.2">
      <c r="A506" s="6" t="s">
        <v>214</v>
      </c>
      <c r="B506" s="6" t="s">
        <v>111</v>
      </c>
      <c r="C506" s="7" t="s">
        <v>1497</v>
      </c>
      <c r="D506" s="6" t="s">
        <v>1509</v>
      </c>
      <c r="E506" s="9">
        <v>60</v>
      </c>
      <c r="F506" s="15">
        <v>8</v>
      </c>
      <c r="G506" s="15" t="s">
        <v>1281</v>
      </c>
      <c r="H506" s="16" t="s">
        <v>1457</v>
      </c>
    </row>
    <row r="507" spans="1:8" x14ac:dyDescent="0.2">
      <c r="A507" s="6" t="s">
        <v>214</v>
      </c>
      <c r="B507" s="6" t="s">
        <v>111</v>
      </c>
      <c r="C507" s="7" t="s">
        <v>1497</v>
      </c>
      <c r="D507" s="6" t="s">
        <v>1515</v>
      </c>
      <c r="E507" s="9">
        <v>120</v>
      </c>
      <c r="F507" s="15">
        <v>2</v>
      </c>
      <c r="G507" s="15" t="s">
        <v>1281</v>
      </c>
      <c r="H507" s="16" t="s">
        <v>1457</v>
      </c>
    </row>
    <row r="508" spans="1:8" x14ac:dyDescent="0.2">
      <c r="A508" s="6" t="s">
        <v>214</v>
      </c>
      <c r="B508" s="6" t="s">
        <v>111</v>
      </c>
      <c r="C508" s="7" t="s">
        <v>1497</v>
      </c>
      <c r="D508" s="6" t="s">
        <v>1513</v>
      </c>
      <c r="E508" s="9">
        <v>20</v>
      </c>
      <c r="F508" s="15">
        <v>4</v>
      </c>
      <c r="G508" s="15" t="s">
        <v>1281</v>
      </c>
      <c r="H508" s="16" t="s">
        <v>1457</v>
      </c>
    </row>
    <row r="509" spans="1:8" x14ac:dyDescent="0.2">
      <c r="A509" s="6" t="s">
        <v>214</v>
      </c>
      <c r="B509" s="6" t="s">
        <v>111</v>
      </c>
      <c r="C509" s="7" t="s">
        <v>1497</v>
      </c>
      <c r="D509" s="6" t="s">
        <v>1523</v>
      </c>
      <c r="E509" s="9">
        <v>20</v>
      </c>
      <c r="F509" s="15">
        <v>8</v>
      </c>
      <c r="G509" s="15" t="s">
        <v>1281</v>
      </c>
      <c r="H509" s="16" t="s">
        <v>1457</v>
      </c>
    </row>
    <row r="510" spans="1:8" x14ac:dyDescent="0.2">
      <c r="A510" s="6" t="s">
        <v>214</v>
      </c>
      <c r="B510" s="6" t="s">
        <v>111</v>
      </c>
      <c r="C510" s="7" t="s">
        <v>1497</v>
      </c>
      <c r="D510" s="6" t="s">
        <v>1522</v>
      </c>
      <c r="E510" s="9">
        <v>20</v>
      </c>
      <c r="F510" s="15">
        <v>8</v>
      </c>
      <c r="G510" s="15" t="s">
        <v>1281</v>
      </c>
      <c r="H510" s="16" t="s">
        <v>1457</v>
      </c>
    </row>
    <row r="511" spans="1:8" x14ac:dyDescent="0.2">
      <c r="A511" s="6" t="s">
        <v>214</v>
      </c>
      <c r="B511" s="6" t="s">
        <v>111</v>
      </c>
      <c r="C511" s="7" t="s">
        <v>1497</v>
      </c>
      <c r="D511" s="6" t="s">
        <v>1525</v>
      </c>
      <c r="E511" s="9">
        <v>20</v>
      </c>
      <c r="F511" s="15">
        <v>8</v>
      </c>
      <c r="G511" s="15" t="s">
        <v>1281</v>
      </c>
      <c r="H511" s="16" t="s">
        <v>1457</v>
      </c>
    </row>
    <row r="512" spans="1:8" x14ac:dyDescent="0.2">
      <c r="A512" s="6" t="s">
        <v>214</v>
      </c>
      <c r="B512" s="6" t="s">
        <v>111</v>
      </c>
      <c r="C512" s="7" t="s">
        <v>1497</v>
      </c>
      <c r="D512" s="6" t="s">
        <v>1498</v>
      </c>
      <c r="E512" s="9">
        <v>45</v>
      </c>
      <c r="F512" s="15">
        <v>20</v>
      </c>
      <c r="G512" s="15" t="s">
        <v>1281</v>
      </c>
      <c r="H512" s="16" t="s">
        <v>1457</v>
      </c>
    </row>
    <row r="513" spans="1:8" x14ac:dyDescent="0.2">
      <c r="A513" s="6" t="s">
        <v>214</v>
      </c>
      <c r="B513" s="6" t="s">
        <v>111</v>
      </c>
      <c r="C513" s="7" t="s">
        <v>1497</v>
      </c>
      <c r="D513" s="6" t="s">
        <v>1514</v>
      </c>
      <c r="E513" s="9">
        <v>20</v>
      </c>
      <c r="F513" s="15">
        <v>3</v>
      </c>
      <c r="G513" s="15" t="s">
        <v>1281</v>
      </c>
      <c r="H513" s="16" t="s">
        <v>1457</v>
      </c>
    </row>
    <row r="514" spans="1:8" x14ac:dyDescent="0.2">
      <c r="A514" s="6" t="s">
        <v>214</v>
      </c>
      <c r="B514" s="6" t="s">
        <v>111</v>
      </c>
      <c r="C514" s="7" t="s">
        <v>1497</v>
      </c>
      <c r="D514" s="6" t="s">
        <v>1531</v>
      </c>
      <c r="E514" s="9">
        <v>20</v>
      </c>
      <c r="F514" s="15">
        <v>2</v>
      </c>
      <c r="G514" s="15" t="s">
        <v>1281</v>
      </c>
      <c r="H514" s="16" t="s">
        <v>1457</v>
      </c>
    </row>
    <row r="515" spans="1:8" x14ac:dyDescent="0.2">
      <c r="A515" s="6" t="s">
        <v>214</v>
      </c>
      <c r="B515" s="6" t="s">
        <v>111</v>
      </c>
      <c r="C515" s="7" t="s">
        <v>1497</v>
      </c>
      <c r="D515" s="6" t="s">
        <v>1527</v>
      </c>
      <c r="E515" s="9">
        <v>20</v>
      </c>
      <c r="F515" s="15">
        <v>6</v>
      </c>
      <c r="G515" s="15" t="s">
        <v>1281</v>
      </c>
      <c r="H515" s="16" t="s">
        <v>1457</v>
      </c>
    </row>
    <row r="516" spans="1:8" x14ac:dyDescent="0.2">
      <c r="A516" s="6" t="s">
        <v>214</v>
      </c>
      <c r="B516" s="6" t="s">
        <v>111</v>
      </c>
      <c r="C516" s="7" t="s">
        <v>1497</v>
      </c>
      <c r="D516" s="6" t="s">
        <v>1518</v>
      </c>
      <c r="E516" s="9">
        <v>20</v>
      </c>
      <c r="F516" s="15">
        <v>1</v>
      </c>
      <c r="G516" s="15" t="s">
        <v>1281</v>
      </c>
      <c r="H516" s="16" t="s">
        <v>1457</v>
      </c>
    </row>
    <row r="517" spans="1:8" x14ac:dyDescent="0.2">
      <c r="A517" s="6" t="s">
        <v>214</v>
      </c>
      <c r="B517" s="6" t="s">
        <v>111</v>
      </c>
      <c r="C517" s="7" t="s">
        <v>1497</v>
      </c>
      <c r="D517" s="6" t="s">
        <v>1519</v>
      </c>
      <c r="E517" s="9">
        <v>25</v>
      </c>
      <c r="F517" s="15">
        <v>4</v>
      </c>
      <c r="G517" s="15" t="s">
        <v>1281</v>
      </c>
      <c r="H517" s="16" t="s">
        <v>1457</v>
      </c>
    </row>
    <row r="518" spans="1:8" x14ac:dyDescent="0.2">
      <c r="A518" s="6" t="s">
        <v>214</v>
      </c>
      <c r="B518" s="6" t="s">
        <v>111</v>
      </c>
      <c r="C518" s="7" t="s">
        <v>1497</v>
      </c>
      <c r="D518" s="6" t="s">
        <v>1520</v>
      </c>
      <c r="E518" s="9">
        <v>75</v>
      </c>
      <c r="F518" s="15">
        <v>1</v>
      </c>
      <c r="G518" s="15" t="s">
        <v>1281</v>
      </c>
      <c r="H518" s="16" t="s">
        <v>1521</v>
      </c>
    </row>
    <row r="519" spans="1:8" x14ac:dyDescent="0.2">
      <c r="A519" s="6" t="s">
        <v>214</v>
      </c>
      <c r="B519" s="6" t="s">
        <v>111</v>
      </c>
      <c r="C519" s="7" t="s">
        <v>1497</v>
      </c>
      <c r="D519" s="6" t="s">
        <v>1501</v>
      </c>
      <c r="E519" s="9">
        <v>12</v>
      </c>
      <c r="F519" s="15">
        <v>10</v>
      </c>
      <c r="G519" s="15" t="s">
        <v>1281</v>
      </c>
      <c r="H519" s="16" t="s">
        <v>1457</v>
      </c>
    </row>
    <row r="520" spans="1:8" x14ac:dyDescent="0.2">
      <c r="A520" s="6" t="s">
        <v>214</v>
      </c>
      <c r="B520" s="6" t="s">
        <v>111</v>
      </c>
      <c r="C520" s="7" t="s">
        <v>1497</v>
      </c>
      <c r="D520" s="6" t="s">
        <v>1503</v>
      </c>
      <c r="E520" s="9">
        <v>20</v>
      </c>
      <c r="F520" s="15">
        <v>5</v>
      </c>
      <c r="G520" s="15" t="s">
        <v>1281</v>
      </c>
      <c r="H520" s="16" t="s">
        <v>1457</v>
      </c>
    </row>
    <row r="521" spans="1:8" x14ac:dyDescent="0.2">
      <c r="A521" s="6" t="s">
        <v>214</v>
      </c>
      <c r="B521" s="6" t="s">
        <v>111</v>
      </c>
      <c r="C521" s="7" t="s">
        <v>1497</v>
      </c>
      <c r="D521" s="6" t="s">
        <v>1500</v>
      </c>
      <c r="E521" s="9">
        <v>35</v>
      </c>
      <c r="F521" s="15">
        <v>8</v>
      </c>
      <c r="G521" s="15" t="s">
        <v>1281</v>
      </c>
      <c r="H521" s="16" t="s">
        <v>1457</v>
      </c>
    </row>
    <row r="522" spans="1:8" x14ac:dyDescent="0.2">
      <c r="A522" s="6" t="s">
        <v>214</v>
      </c>
      <c r="B522" s="6" t="s">
        <v>111</v>
      </c>
      <c r="C522" s="7" t="s">
        <v>1497</v>
      </c>
      <c r="D522" s="6" t="s">
        <v>1524</v>
      </c>
      <c r="E522" s="9">
        <v>20</v>
      </c>
      <c r="F522" s="15">
        <v>8</v>
      </c>
      <c r="G522" s="15" t="s">
        <v>1281</v>
      </c>
      <c r="H522" s="16" t="s">
        <v>1457</v>
      </c>
    </row>
    <row r="523" spans="1:8" x14ac:dyDescent="0.2">
      <c r="A523" s="6" t="s">
        <v>214</v>
      </c>
      <c r="B523" s="6" t="s">
        <v>111</v>
      </c>
      <c r="C523" s="7" t="s">
        <v>1497</v>
      </c>
      <c r="D523" s="6" t="s">
        <v>1530</v>
      </c>
      <c r="E523" s="9">
        <v>20</v>
      </c>
      <c r="F523" s="15">
        <v>2</v>
      </c>
      <c r="G523" s="15" t="s">
        <v>1281</v>
      </c>
      <c r="H523" s="16" t="s">
        <v>1457</v>
      </c>
    </row>
    <row r="524" spans="1:8" x14ac:dyDescent="0.2">
      <c r="A524" s="6" t="s">
        <v>214</v>
      </c>
      <c r="B524" s="6" t="s">
        <v>111</v>
      </c>
      <c r="C524" s="7" t="s">
        <v>1497</v>
      </c>
      <c r="D524" s="6" t="s">
        <v>1510</v>
      </c>
      <c r="E524" s="9">
        <v>20</v>
      </c>
      <c r="F524" s="15">
        <v>7</v>
      </c>
      <c r="G524" s="15" t="s">
        <v>1281</v>
      </c>
      <c r="H524" s="16" t="s">
        <v>1457</v>
      </c>
    </row>
    <row r="525" spans="1:8" x14ac:dyDescent="0.2">
      <c r="A525" s="6" t="s">
        <v>214</v>
      </c>
      <c r="B525" s="6" t="s">
        <v>111</v>
      </c>
      <c r="C525" s="7" t="s">
        <v>1497</v>
      </c>
      <c r="D525" s="6" t="s">
        <v>1502</v>
      </c>
      <c r="E525" s="9">
        <v>30</v>
      </c>
      <c r="F525" s="15">
        <v>6</v>
      </c>
      <c r="G525" s="15" t="s">
        <v>1281</v>
      </c>
      <c r="H525" s="16" t="s">
        <v>1457</v>
      </c>
    </row>
    <row r="526" spans="1:8" x14ac:dyDescent="0.2">
      <c r="A526" s="6" t="s">
        <v>214</v>
      </c>
      <c r="B526" s="6" t="s">
        <v>111</v>
      </c>
      <c r="C526" s="7" t="s">
        <v>1497</v>
      </c>
      <c r="D526" s="6" t="s">
        <v>1528</v>
      </c>
      <c r="E526" s="9">
        <v>25</v>
      </c>
      <c r="F526" s="15">
        <v>1</v>
      </c>
      <c r="G526" s="15" t="s">
        <v>1281</v>
      </c>
      <c r="H526" s="16" t="s">
        <v>1529</v>
      </c>
    </row>
    <row r="527" spans="1:8" x14ac:dyDescent="0.2">
      <c r="A527" s="6" t="s">
        <v>214</v>
      </c>
      <c r="B527" s="6" t="s">
        <v>111</v>
      </c>
      <c r="C527" s="7" t="s">
        <v>1497</v>
      </c>
      <c r="D527" s="6" t="s">
        <v>1507</v>
      </c>
      <c r="E527" s="9">
        <v>25</v>
      </c>
      <c r="F527" s="15">
        <v>15</v>
      </c>
      <c r="G527" s="15" t="s">
        <v>1281</v>
      </c>
      <c r="H527" s="16" t="s">
        <v>1508</v>
      </c>
    </row>
    <row r="528" spans="1:8" x14ac:dyDescent="0.2">
      <c r="A528" s="6" t="s">
        <v>1434</v>
      </c>
      <c r="B528" s="6" t="s">
        <v>111</v>
      </c>
      <c r="C528" s="7" t="s">
        <v>1497</v>
      </c>
      <c r="D528" s="6" t="s">
        <v>1517</v>
      </c>
      <c r="E528" s="9">
        <v>25</v>
      </c>
      <c r="F528" s="15">
        <v>1</v>
      </c>
      <c r="G528" s="15" t="s">
        <v>1281</v>
      </c>
      <c r="H528" s="16" t="s">
        <v>1457</v>
      </c>
    </row>
    <row r="529" spans="1:8" x14ac:dyDescent="0.2">
      <c r="A529" s="6" t="s">
        <v>214</v>
      </c>
      <c r="B529" s="6" t="s">
        <v>111</v>
      </c>
      <c r="C529" s="7" t="s">
        <v>1497</v>
      </c>
      <c r="D529" s="6" t="s">
        <v>1511</v>
      </c>
      <c r="E529" s="9">
        <v>20</v>
      </c>
      <c r="F529" s="15">
        <v>6</v>
      </c>
      <c r="G529" s="15" t="s">
        <v>1281</v>
      </c>
      <c r="H529" s="16" t="s">
        <v>1457</v>
      </c>
    </row>
    <row r="530" spans="1:8" x14ac:dyDescent="0.2">
      <c r="A530" s="6" t="s">
        <v>214</v>
      </c>
      <c r="B530" s="6" t="s">
        <v>111</v>
      </c>
      <c r="C530" s="7" t="s">
        <v>1497</v>
      </c>
      <c r="D530" s="6" t="s">
        <v>1512</v>
      </c>
      <c r="E530" s="9">
        <v>20</v>
      </c>
      <c r="F530" s="15">
        <v>5</v>
      </c>
      <c r="G530" s="15" t="s">
        <v>1281</v>
      </c>
      <c r="H530" s="16" t="s">
        <v>1457</v>
      </c>
    </row>
    <row r="531" spans="1:8" x14ac:dyDescent="0.2">
      <c r="A531" s="6" t="s">
        <v>214</v>
      </c>
      <c r="B531" s="6" t="s">
        <v>111</v>
      </c>
      <c r="C531" s="7" t="s">
        <v>1497</v>
      </c>
      <c r="D531" s="6" t="s">
        <v>1526</v>
      </c>
      <c r="E531" s="9">
        <v>20</v>
      </c>
      <c r="F531" s="15">
        <v>8</v>
      </c>
      <c r="G531" s="15" t="s">
        <v>1281</v>
      </c>
      <c r="H531" s="16" t="s">
        <v>1457</v>
      </c>
    </row>
    <row r="532" spans="1:8" x14ac:dyDescent="0.2">
      <c r="A532" s="6" t="s">
        <v>214</v>
      </c>
      <c r="B532" s="6" t="s">
        <v>111</v>
      </c>
      <c r="C532" s="7" t="s">
        <v>1497</v>
      </c>
      <c r="D532" s="6" t="s">
        <v>1516</v>
      </c>
      <c r="E532" s="9">
        <v>20</v>
      </c>
      <c r="F532" s="15">
        <v>6</v>
      </c>
      <c r="G532" s="15" t="s">
        <v>1281</v>
      </c>
      <c r="H532" s="16" t="s">
        <v>1457</v>
      </c>
    </row>
    <row r="533" spans="1:8" x14ac:dyDescent="0.2">
      <c r="A533" s="6" t="s">
        <v>214</v>
      </c>
      <c r="B533" s="6" t="s">
        <v>111</v>
      </c>
      <c r="C533" s="7" t="s">
        <v>1497</v>
      </c>
      <c r="D533" s="6" t="s">
        <v>1504</v>
      </c>
      <c r="E533" s="9">
        <v>20</v>
      </c>
      <c r="F533" s="15">
        <v>5</v>
      </c>
      <c r="G533" s="15" t="s">
        <v>1281</v>
      </c>
      <c r="H533" s="16" t="s">
        <v>1457</v>
      </c>
    </row>
    <row r="534" spans="1:8" x14ac:dyDescent="0.2">
      <c r="A534" s="6" t="s">
        <v>214</v>
      </c>
      <c r="B534" s="6" t="s">
        <v>111</v>
      </c>
      <c r="C534" s="7" t="s">
        <v>1497</v>
      </c>
      <c r="D534" s="6" t="s">
        <v>1499</v>
      </c>
      <c r="E534" s="9">
        <v>60</v>
      </c>
      <c r="F534" s="15">
        <v>7</v>
      </c>
      <c r="G534" s="15" t="s">
        <v>1281</v>
      </c>
      <c r="H534" s="16" t="s">
        <v>1457</v>
      </c>
    </row>
    <row r="535" spans="1:8" x14ac:dyDescent="0.2">
      <c r="A535" s="6" t="s">
        <v>214</v>
      </c>
      <c r="B535" s="6" t="s">
        <v>111</v>
      </c>
      <c r="C535" s="7" t="s">
        <v>1497</v>
      </c>
      <c r="D535" s="6" t="s">
        <v>1505</v>
      </c>
      <c r="E535" s="9">
        <v>25</v>
      </c>
      <c r="F535" s="15">
        <v>12</v>
      </c>
      <c r="G535" s="15" t="s">
        <v>1281</v>
      </c>
      <c r="H535" s="16" t="s">
        <v>1506</v>
      </c>
    </row>
    <row r="536" spans="1:8" x14ac:dyDescent="0.2">
      <c r="A536" s="6" t="s">
        <v>214</v>
      </c>
      <c r="B536" s="6" t="s">
        <v>111</v>
      </c>
      <c r="C536" s="7" t="s">
        <v>1455</v>
      </c>
      <c r="D536" s="6" t="s">
        <v>1456</v>
      </c>
      <c r="E536" s="9">
        <v>379</v>
      </c>
      <c r="F536" s="15">
        <v>1</v>
      </c>
      <c r="G536" s="15" t="s">
        <v>1281</v>
      </c>
      <c r="H536" s="16" t="s">
        <v>1457</v>
      </c>
    </row>
    <row r="537" spans="1:8" x14ac:dyDescent="0.2">
      <c r="A537" s="6" t="s">
        <v>214</v>
      </c>
      <c r="B537" s="6" t="s">
        <v>27</v>
      </c>
      <c r="C537" s="7" t="s">
        <v>1551</v>
      </c>
      <c r="D537" s="6" t="s">
        <v>1552</v>
      </c>
      <c r="E537" s="9">
        <v>2569</v>
      </c>
      <c r="F537" s="15">
        <v>8</v>
      </c>
      <c r="G537" s="15" t="s">
        <v>1281</v>
      </c>
      <c r="H537" s="16" t="s">
        <v>244</v>
      </c>
    </row>
    <row r="538" spans="1:8" x14ac:dyDescent="0.2">
      <c r="A538" s="6" t="s">
        <v>214</v>
      </c>
      <c r="B538" s="6" t="s">
        <v>27</v>
      </c>
      <c r="C538" s="7" t="s">
        <v>2185</v>
      </c>
      <c r="D538" s="6" t="s">
        <v>2186</v>
      </c>
      <c r="E538" s="9">
        <v>185</v>
      </c>
      <c r="F538" s="15">
        <v>15</v>
      </c>
      <c r="G538" s="15" t="s">
        <v>1281</v>
      </c>
      <c r="H538" s="16" t="s">
        <v>631</v>
      </c>
    </row>
    <row r="539" spans="1:8" x14ac:dyDescent="0.2">
      <c r="A539" s="6" t="s">
        <v>214</v>
      </c>
      <c r="B539" s="6" t="s">
        <v>27</v>
      </c>
      <c r="C539" s="7" t="s">
        <v>340</v>
      </c>
      <c r="D539" s="6" t="s">
        <v>341</v>
      </c>
      <c r="E539" s="9">
        <v>350</v>
      </c>
      <c r="F539" s="15">
        <v>4</v>
      </c>
      <c r="G539" s="15" t="s">
        <v>1281</v>
      </c>
      <c r="H539" s="16" t="s">
        <v>1575</v>
      </c>
    </row>
    <row r="540" spans="1:8" x14ac:dyDescent="0.2">
      <c r="A540" s="6" t="s">
        <v>214</v>
      </c>
      <c r="B540" s="6" t="s">
        <v>27</v>
      </c>
      <c r="C540" s="7" t="s">
        <v>1608</v>
      </c>
      <c r="D540" s="6" t="s">
        <v>1609</v>
      </c>
      <c r="E540" s="9">
        <v>176</v>
      </c>
      <c r="F540" s="15">
        <v>12</v>
      </c>
      <c r="G540" s="15" t="s">
        <v>1281</v>
      </c>
      <c r="H540" s="6" t="s">
        <v>1610</v>
      </c>
    </row>
    <row r="541" spans="1:8" x14ac:dyDescent="0.2">
      <c r="A541" s="6" t="s">
        <v>214</v>
      </c>
      <c r="B541" s="6" t="s">
        <v>27</v>
      </c>
      <c r="C541" s="7" t="s">
        <v>1608</v>
      </c>
      <c r="D541" s="6" t="s">
        <v>1611</v>
      </c>
      <c r="E541" s="9">
        <v>294</v>
      </c>
      <c r="F541" s="15">
        <v>10</v>
      </c>
      <c r="G541" s="15" t="s">
        <v>1281</v>
      </c>
      <c r="H541" s="6" t="s">
        <v>1374</v>
      </c>
    </row>
    <row r="542" spans="1:8" x14ac:dyDescent="0.2">
      <c r="A542" s="6" t="s">
        <v>214</v>
      </c>
      <c r="B542" s="6" t="s">
        <v>27</v>
      </c>
      <c r="C542" s="7" t="s">
        <v>1600</v>
      </c>
      <c r="D542" s="6" t="s">
        <v>1601</v>
      </c>
      <c r="E542" s="9">
        <v>1708</v>
      </c>
      <c r="F542" s="15">
        <v>8</v>
      </c>
      <c r="G542" s="15" t="s">
        <v>1281</v>
      </c>
      <c r="H542" s="6" t="s">
        <v>1602</v>
      </c>
    </row>
    <row r="543" spans="1:8" x14ac:dyDescent="0.2">
      <c r="A543" s="6" t="s">
        <v>214</v>
      </c>
      <c r="B543" s="6" t="s">
        <v>27</v>
      </c>
      <c r="C543" s="7" t="s">
        <v>209</v>
      </c>
      <c r="D543" s="6" t="s">
        <v>1578</v>
      </c>
      <c r="E543" s="9">
        <v>152</v>
      </c>
      <c r="F543" s="15">
        <v>12</v>
      </c>
      <c r="G543" s="15" t="s">
        <v>1281</v>
      </c>
      <c r="H543" s="16" t="s">
        <v>634</v>
      </c>
    </row>
    <row r="544" spans="1:8" x14ac:dyDescent="0.2">
      <c r="A544" s="6" t="s">
        <v>214</v>
      </c>
      <c r="B544" s="6" t="s">
        <v>27</v>
      </c>
      <c r="C544" s="7" t="s">
        <v>209</v>
      </c>
      <c r="D544" s="6" t="s">
        <v>1576</v>
      </c>
      <c r="E544" s="9">
        <v>741</v>
      </c>
      <c r="F544" s="15">
        <v>12</v>
      </c>
      <c r="G544" s="15" t="s">
        <v>1281</v>
      </c>
      <c r="H544" s="16" t="s">
        <v>1577</v>
      </c>
    </row>
    <row r="545" spans="1:8" x14ac:dyDescent="0.2">
      <c r="A545" s="6" t="s">
        <v>214</v>
      </c>
      <c r="B545" s="6" t="s">
        <v>27</v>
      </c>
      <c r="C545" s="7" t="s">
        <v>2183</v>
      </c>
      <c r="D545" s="6" t="s">
        <v>2184</v>
      </c>
      <c r="E545" s="9">
        <v>289</v>
      </c>
      <c r="F545" s="15">
        <v>15</v>
      </c>
      <c r="G545" s="15" t="s">
        <v>1281</v>
      </c>
      <c r="H545" s="16" t="s">
        <v>631</v>
      </c>
    </row>
    <row r="546" spans="1:8" x14ac:dyDescent="0.2">
      <c r="A546" s="6" t="s">
        <v>214</v>
      </c>
      <c r="B546" s="6" t="s">
        <v>27</v>
      </c>
      <c r="C546" s="7" t="s">
        <v>349</v>
      </c>
      <c r="D546" s="6" t="s">
        <v>352</v>
      </c>
      <c r="E546" s="9">
        <v>250</v>
      </c>
      <c r="F546" s="15">
        <v>39</v>
      </c>
      <c r="G546" s="15" t="s">
        <v>1281</v>
      </c>
      <c r="H546" s="16" t="s">
        <v>635</v>
      </c>
    </row>
    <row r="547" spans="1:8" x14ac:dyDescent="0.2">
      <c r="A547" s="6" t="s">
        <v>214</v>
      </c>
      <c r="B547" s="6" t="s">
        <v>27</v>
      </c>
      <c r="C547" s="7" t="s">
        <v>232</v>
      </c>
      <c r="D547" s="6" t="s">
        <v>231</v>
      </c>
      <c r="E547" s="9">
        <v>2500</v>
      </c>
      <c r="F547" s="15">
        <v>15</v>
      </c>
      <c r="G547" s="15" t="s">
        <v>1281</v>
      </c>
      <c r="H547" s="16" t="s">
        <v>233</v>
      </c>
    </row>
    <row r="548" spans="1:8" x14ac:dyDescent="0.2">
      <c r="A548" s="6" t="s">
        <v>214</v>
      </c>
      <c r="B548" s="6" t="s">
        <v>27</v>
      </c>
      <c r="C548" s="7" t="s">
        <v>350</v>
      </c>
      <c r="D548" s="6" t="s">
        <v>353</v>
      </c>
      <c r="E548" s="9">
        <v>250</v>
      </c>
      <c r="F548" s="15">
        <v>20</v>
      </c>
      <c r="G548" s="15" t="s">
        <v>1281</v>
      </c>
      <c r="H548" s="16" t="s">
        <v>635</v>
      </c>
    </row>
    <row r="549" spans="1:8" x14ac:dyDescent="0.2">
      <c r="A549" s="6" t="s">
        <v>214</v>
      </c>
      <c r="B549" s="6" t="s">
        <v>27</v>
      </c>
      <c r="C549" s="7" t="s">
        <v>113</v>
      </c>
      <c r="D549" s="6" t="s">
        <v>571</v>
      </c>
      <c r="E549" s="9">
        <v>750</v>
      </c>
      <c r="F549" s="15">
        <v>15</v>
      </c>
      <c r="G549" s="15" t="s">
        <v>1281</v>
      </c>
      <c r="H549" s="6" t="s">
        <v>635</v>
      </c>
    </row>
    <row r="550" spans="1:8" x14ac:dyDescent="0.2">
      <c r="A550" s="6" t="s">
        <v>214</v>
      </c>
      <c r="B550" s="6" t="s">
        <v>27</v>
      </c>
      <c r="C550" s="7" t="s">
        <v>1579</v>
      </c>
      <c r="D550" s="6" t="s">
        <v>1580</v>
      </c>
      <c r="E550" s="9">
        <v>630</v>
      </c>
      <c r="F550" s="15">
        <v>9</v>
      </c>
      <c r="G550" s="15" t="s">
        <v>1281</v>
      </c>
      <c r="H550" s="6" t="s">
        <v>1555</v>
      </c>
    </row>
    <row r="551" spans="1:8" x14ac:dyDescent="0.2">
      <c r="A551" s="6" t="s">
        <v>214</v>
      </c>
      <c r="B551" s="6" t="s">
        <v>27</v>
      </c>
      <c r="C551" s="7" t="s">
        <v>1579</v>
      </c>
      <c r="D551" s="6" t="s">
        <v>1585</v>
      </c>
      <c r="E551" s="9">
        <v>580</v>
      </c>
      <c r="F551" s="15">
        <v>9</v>
      </c>
      <c r="G551" s="15" t="s">
        <v>1281</v>
      </c>
      <c r="H551" s="6" t="s">
        <v>1555</v>
      </c>
    </row>
    <row r="552" spans="1:8" x14ac:dyDescent="0.2">
      <c r="A552" s="6" t="s">
        <v>214</v>
      </c>
      <c r="B552" s="6" t="s">
        <v>27</v>
      </c>
      <c r="C552" s="7" t="s">
        <v>1553</v>
      </c>
      <c r="D552" s="6" t="s">
        <v>1554</v>
      </c>
      <c r="E552" s="9">
        <v>899</v>
      </c>
      <c r="F552" s="15">
        <v>8</v>
      </c>
      <c r="G552" s="15" t="s">
        <v>1281</v>
      </c>
      <c r="H552" s="16" t="s">
        <v>1555</v>
      </c>
    </row>
    <row r="553" spans="1:8" x14ac:dyDescent="0.2">
      <c r="A553" s="6" t="s">
        <v>214</v>
      </c>
      <c r="B553" s="6" t="s">
        <v>27</v>
      </c>
      <c r="C553" s="7" t="s">
        <v>343</v>
      </c>
      <c r="D553" s="6" t="s">
        <v>345</v>
      </c>
      <c r="E553" s="9">
        <v>899</v>
      </c>
      <c r="F553" s="15">
        <v>20</v>
      </c>
      <c r="G553" s="15" t="s">
        <v>1281</v>
      </c>
      <c r="H553" s="16" t="s">
        <v>344</v>
      </c>
    </row>
    <row r="554" spans="1:8" x14ac:dyDescent="0.2">
      <c r="A554" s="6" t="s">
        <v>214</v>
      </c>
      <c r="B554" s="6" t="s">
        <v>27</v>
      </c>
      <c r="C554" s="7" t="s">
        <v>2181</v>
      </c>
      <c r="D554" s="6" t="s">
        <v>2182</v>
      </c>
      <c r="E554" s="9">
        <v>135</v>
      </c>
      <c r="F554" s="15">
        <v>15</v>
      </c>
      <c r="G554" s="15" t="s">
        <v>1281</v>
      </c>
      <c r="H554" s="16" t="s">
        <v>631</v>
      </c>
    </row>
    <row r="555" spans="1:8" x14ac:dyDescent="0.2">
      <c r="A555" s="6" t="s">
        <v>214</v>
      </c>
      <c r="B555" s="6" t="s">
        <v>27</v>
      </c>
      <c r="C555" s="7" t="s">
        <v>1603</v>
      </c>
      <c r="D555" s="6" t="s">
        <v>1604</v>
      </c>
      <c r="E555" s="9">
        <v>593</v>
      </c>
      <c r="F555" s="15">
        <v>12</v>
      </c>
      <c r="G555" s="15" t="s">
        <v>1281</v>
      </c>
      <c r="H555" s="6" t="s">
        <v>1605</v>
      </c>
    </row>
    <row r="556" spans="1:8" x14ac:dyDescent="0.2">
      <c r="A556" s="6" t="s">
        <v>214</v>
      </c>
      <c r="B556" s="6" t="s">
        <v>27</v>
      </c>
      <c r="C556" s="7" t="s">
        <v>339</v>
      </c>
      <c r="D556" s="6" t="s">
        <v>2359</v>
      </c>
      <c r="E556" s="9">
        <v>750</v>
      </c>
      <c r="F556" s="15">
        <v>20</v>
      </c>
      <c r="G556" s="15" t="s">
        <v>1281</v>
      </c>
      <c r="H556" s="16" t="s">
        <v>635</v>
      </c>
    </row>
    <row r="557" spans="1:8" x14ac:dyDescent="0.2">
      <c r="A557" s="6" t="s">
        <v>214</v>
      </c>
      <c r="B557" s="6" t="s">
        <v>27</v>
      </c>
      <c r="C557" s="7" t="s">
        <v>339</v>
      </c>
      <c r="D557" s="6" t="s">
        <v>1598</v>
      </c>
      <c r="E557" s="9">
        <v>820</v>
      </c>
      <c r="F557" s="15">
        <v>35</v>
      </c>
      <c r="G557" s="15" t="s">
        <v>1281</v>
      </c>
      <c r="H557" s="6" t="s">
        <v>1599</v>
      </c>
    </row>
    <row r="558" spans="1:8" x14ac:dyDescent="0.2">
      <c r="A558" s="6" t="s">
        <v>214</v>
      </c>
      <c r="B558" s="6" t="s">
        <v>27</v>
      </c>
      <c r="C558" s="7" t="s">
        <v>241</v>
      </c>
      <c r="D558" s="6" t="s">
        <v>242</v>
      </c>
      <c r="E558" s="9">
        <v>1325</v>
      </c>
      <c r="F558" s="15">
        <v>20</v>
      </c>
      <c r="G558" s="15" t="s">
        <v>1281</v>
      </c>
      <c r="H558" s="16" t="s">
        <v>240</v>
      </c>
    </row>
    <row r="559" spans="1:8" x14ac:dyDescent="0.2">
      <c r="A559" s="6" t="s">
        <v>214</v>
      </c>
      <c r="B559" s="6" t="s">
        <v>27</v>
      </c>
      <c r="C559" s="7" t="s">
        <v>347</v>
      </c>
      <c r="D559" s="6" t="s">
        <v>348</v>
      </c>
      <c r="E559" s="9">
        <v>1200</v>
      </c>
      <c r="F559" s="15">
        <v>15</v>
      </c>
      <c r="G559" s="15" t="s">
        <v>1281</v>
      </c>
      <c r="H559" s="16" t="s">
        <v>635</v>
      </c>
    </row>
    <row r="560" spans="1:8" x14ac:dyDescent="0.2">
      <c r="A560" s="6" t="s">
        <v>214</v>
      </c>
      <c r="B560" s="6" t="s">
        <v>674</v>
      </c>
      <c r="C560" s="7" t="s">
        <v>2171</v>
      </c>
      <c r="D560" s="6" t="s">
        <v>2172</v>
      </c>
      <c r="E560" s="9">
        <v>236</v>
      </c>
      <c r="F560" s="15">
        <v>1</v>
      </c>
      <c r="G560" s="15" t="s">
        <v>1281</v>
      </c>
      <c r="H560" s="16" t="s">
        <v>1486</v>
      </c>
    </row>
    <row r="561" spans="1:8" x14ac:dyDescent="0.2">
      <c r="A561" s="6" t="s">
        <v>214</v>
      </c>
      <c r="B561" s="6" t="s">
        <v>523</v>
      </c>
      <c r="C561" s="7" t="s">
        <v>336</v>
      </c>
      <c r="D561" s="6" t="s">
        <v>337</v>
      </c>
      <c r="E561" s="9">
        <v>1250</v>
      </c>
      <c r="F561" s="15">
        <v>15</v>
      </c>
      <c r="G561" s="15" t="s">
        <v>1281</v>
      </c>
      <c r="H561" s="16" t="s">
        <v>1472</v>
      </c>
    </row>
    <row r="562" spans="1:8" x14ac:dyDescent="0.2">
      <c r="A562" s="6" t="s">
        <v>214</v>
      </c>
      <c r="B562" s="6" t="s">
        <v>523</v>
      </c>
      <c r="C562" s="7" t="s">
        <v>2302</v>
      </c>
      <c r="D562" s="6" t="s">
        <v>2303</v>
      </c>
      <c r="E562" s="9">
        <v>40</v>
      </c>
      <c r="F562" s="15">
        <v>0</v>
      </c>
      <c r="G562" s="15" t="s">
        <v>1281</v>
      </c>
      <c r="H562" s="16" t="s">
        <v>2304</v>
      </c>
    </row>
    <row r="563" spans="1:8" x14ac:dyDescent="0.2">
      <c r="A563" s="6" t="s">
        <v>214</v>
      </c>
      <c r="B563" s="6" t="s">
        <v>523</v>
      </c>
      <c r="C563" s="7" t="s">
        <v>227</v>
      </c>
      <c r="D563" s="6" t="s">
        <v>525</v>
      </c>
      <c r="E563" s="9">
        <v>3000</v>
      </c>
      <c r="F563" s="15">
        <v>10</v>
      </c>
      <c r="G563" s="15" t="s">
        <v>1281</v>
      </c>
      <c r="H563" s="6" t="s">
        <v>1472</v>
      </c>
    </row>
    <row r="564" spans="1:8" x14ac:dyDescent="0.2">
      <c r="A564" s="6" t="s">
        <v>214</v>
      </c>
      <c r="B564" s="6" t="s">
        <v>523</v>
      </c>
      <c r="C564" s="7" t="s">
        <v>2300</v>
      </c>
      <c r="D564" s="6" t="s">
        <v>2301</v>
      </c>
      <c r="E564" s="9">
        <v>45</v>
      </c>
      <c r="F564" s="15">
        <v>0</v>
      </c>
      <c r="G564" s="15" t="s">
        <v>1281</v>
      </c>
      <c r="H564" s="16" t="s">
        <v>1543</v>
      </c>
    </row>
    <row r="565" spans="1:8" x14ac:dyDescent="0.2">
      <c r="A565" s="6" t="s">
        <v>214</v>
      </c>
      <c r="B565" s="6" t="s">
        <v>206</v>
      </c>
      <c r="C565" s="7" t="s">
        <v>1564</v>
      </c>
      <c r="D565" s="6" t="s">
        <v>1565</v>
      </c>
      <c r="E565" s="9">
        <v>650</v>
      </c>
      <c r="F565" s="15">
        <v>8</v>
      </c>
      <c r="G565" s="15" t="s">
        <v>1281</v>
      </c>
      <c r="H565" s="16" t="s">
        <v>1476</v>
      </c>
    </row>
    <row r="566" spans="1:8" x14ac:dyDescent="0.2">
      <c r="A566" s="6" t="s">
        <v>214</v>
      </c>
      <c r="B566" s="6" t="s">
        <v>206</v>
      </c>
      <c r="C566" s="7" t="s">
        <v>1558</v>
      </c>
      <c r="D566" s="6" t="s">
        <v>1559</v>
      </c>
      <c r="E566" s="9">
        <v>70</v>
      </c>
      <c r="F566" s="15">
        <v>8</v>
      </c>
      <c r="G566" s="15" t="s">
        <v>1281</v>
      </c>
      <c r="H566" s="16" t="s">
        <v>1454</v>
      </c>
    </row>
    <row r="567" spans="1:8" x14ac:dyDescent="0.2">
      <c r="A567" s="6" t="s">
        <v>214</v>
      </c>
      <c r="B567" s="6" t="s">
        <v>206</v>
      </c>
      <c r="C567" s="7" t="s">
        <v>1566</v>
      </c>
      <c r="D567" s="6" t="s">
        <v>1567</v>
      </c>
      <c r="E567" s="9">
        <v>319</v>
      </c>
      <c r="F567" s="15">
        <v>8</v>
      </c>
      <c r="G567" s="15" t="s">
        <v>1281</v>
      </c>
      <c r="H567" s="16" t="s">
        <v>1568</v>
      </c>
    </row>
    <row r="568" spans="1:8" x14ac:dyDescent="0.2">
      <c r="A568" s="6" t="s">
        <v>214</v>
      </c>
      <c r="B568" s="6" t="s">
        <v>206</v>
      </c>
      <c r="C568" s="7" t="s">
        <v>1562</v>
      </c>
      <c r="D568" s="6" t="s">
        <v>1563</v>
      </c>
      <c r="E568" s="9">
        <v>300</v>
      </c>
      <c r="F568" s="15">
        <v>8</v>
      </c>
      <c r="G568" s="15" t="s">
        <v>1281</v>
      </c>
      <c r="H568" s="16" t="s">
        <v>1374</v>
      </c>
    </row>
    <row r="569" spans="1:8" x14ac:dyDescent="0.2">
      <c r="A569" s="6" t="s">
        <v>214</v>
      </c>
      <c r="B569" s="6" t="s">
        <v>206</v>
      </c>
      <c r="C569" s="7" t="s">
        <v>1556</v>
      </c>
      <c r="D569" s="6" t="s">
        <v>1557</v>
      </c>
      <c r="E569" s="9">
        <v>480</v>
      </c>
      <c r="F569" s="15">
        <v>8</v>
      </c>
      <c r="G569" s="15" t="s">
        <v>1281</v>
      </c>
      <c r="H569" s="16" t="s">
        <v>1308</v>
      </c>
    </row>
    <row r="570" spans="1:8" x14ac:dyDescent="0.2">
      <c r="A570" s="6" t="s">
        <v>214</v>
      </c>
      <c r="B570" s="6" t="s">
        <v>206</v>
      </c>
      <c r="C570" s="7" t="s">
        <v>1569</v>
      </c>
      <c r="D570" s="6" t="s">
        <v>1570</v>
      </c>
      <c r="E570" s="9">
        <v>480</v>
      </c>
      <c r="F570" s="15">
        <v>39</v>
      </c>
      <c r="G570" s="15" t="s">
        <v>1281</v>
      </c>
      <c r="H570" s="16" t="s">
        <v>1571</v>
      </c>
    </row>
    <row r="571" spans="1:8" x14ac:dyDescent="0.2">
      <c r="A571" s="6" t="s">
        <v>214</v>
      </c>
      <c r="B571" s="6" t="s">
        <v>206</v>
      </c>
      <c r="C571" s="7" t="s">
        <v>1572</v>
      </c>
      <c r="D571" s="6" t="s">
        <v>1573</v>
      </c>
      <c r="E571" s="9">
        <v>1150</v>
      </c>
      <c r="F571" s="15">
        <v>8</v>
      </c>
      <c r="G571" s="15" t="s">
        <v>1281</v>
      </c>
      <c r="H571" s="16" t="s">
        <v>1574</v>
      </c>
    </row>
    <row r="572" spans="1:8" x14ac:dyDescent="0.2">
      <c r="A572" s="6" t="s">
        <v>214</v>
      </c>
      <c r="B572" s="6" t="s">
        <v>206</v>
      </c>
      <c r="C572" s="7" t="s">
        <v>1579</v>
      </c>
      <c r="D572" s="6" t="s">
        <v>1584</v>
      </c>
      <c r="E572" s="9">
        <v>319</v>
      </c>
      <c r="F572" s="15">
        <v>9</v>
      </c>
      <c r="G572" s="15" t="s">
        <v>1281</v>
      </c>
      <c r="H572" s="6" t="s">
        <v>1568</v>
      </c>
    </row>
    <row r="573" spans="1:8" x14ac:dyDescent="0.2">
      <c r="A573" s="6" t="s">
        <v>214</v>
      </c>
      <c r="B573" s="6" t="s">
        <v>206</v>
      </c>
      <c r="C573" s="7" t="s">
        <v>1579</v>
      </c>
      <c r="D573" s="6" t="s">
        <v>1591</v>
      </c>
      <c r="E573" s="9">
        <v>239</v>
      </c>
      <c r="F573" s="15">
        <v>9</v>
      </c>
      <c r="G573" s="15" t="s">
        <v>1281</v>
      </c>
      <c r="H573" s="6" t="s">
        <v>1568</v>
      </c>
    </row>
    <row r="574" spans="1:8" x14ac:dyDescent="0.2">
      <c r="A574" s="6" t="s">
        <v>214</v>
      </c>
      <c r="B574" s="6" t="s">
        <v>206</v>
      </c>
      <c r="C574" s="7" t="s">
        <v>1579</v>
      </c>
      <c r="D574" s="6" t="s">
        <v>1563</v>
      </c>
      <c r="E574" s="9">
        <v>300</v>
      </c>
      <c r="F574" s="15">
        <v>9</v>
      </c>
      <c r="G574" s="15" t="s">
        <v>1281</v>
      </c>
      <c r="H574" s="6" t="s">
        <v>1374</v>
      </c>
    </row>
    <row r="575" spans="1:8" x14ac:dyDescent="0.2">
      <c r="A575" s="6" t="s">
        <v>1434</v>
      </c>
      <c r="B575" s="6" t="s">
        <v>206</v>
      </c>
      <c r="C575" s="7" t="s">
        <v>1579</v>
      </c>
      <c r="D575" s="6" t="s">
        <v>1590</v>
      </c>
      <c r="E575" s="9">
        <v>80</v>
      </c>
      <c r="F575" s="15">
        <v>9</v>
      </c>
      <c r="G575" s="15" t="s">
        <v>1281</v>
      </c>
      <c r="H575" s="6" t="s">
        <v>1374</v>
      </c>
    </row>
    <row r="576" spans="1:8" x14ac:dyDescent="0.2">
      <c r="A576" s="6" t="s">
        <v>214</v>
      </c>
      <c r="B576" s="6" t="s">
        <v>206</v>
      </c>
      <c r="C576" s="7" t="s">
        <v>1579</v>
      </c>
      <c r="D576" s="6" t="s">
        <v>1583</v>
      </c>
      <c r="E576" s="9">
        <v>480</v>
      </c>
      <c r="F576" s="15">
        <v>9</v>
      </c>
      <c r="G576" s="15" t="s">
        <v>1281</v>
      </c>
      <c r="H576" s="6" t="s">
        <v>1308</v>
      </c>
    </row>
    <row r="577" spans="1:8" x14ac:dyDescent="0.2">
      <c r="A577" s="6" t="s">
        <v>214</v>
      </c>
      <c r="B577" s="6" t="s">
        <v>206</v>
      </c>
      <c r="C577" s="7" t="s">
        <v>1579</v>
      </c>
      <c r="D577" s="6" t="s">
        <v>1588</v>
      </c>
      <c r="E577" s="9">
        <v>140</v>
      </c>
      <c r="F577" s="15">
        <v>9</v>
      </c>
      <c r="G577" s="15" t="s">
        <v>1281</v>
      </c>
      <c r="H577" s="6" t="s">
        <v>1308</v>
      </c>
    </row>
    <row r="578" spans="1:8" x14ac:dyDescent="0.2">
      <c r="A578" s="6" t="s">
        <v>214</v>
      </c>
      <c r="B578" s="6" t="s">
        <v>206</v>
      </c>
      <c r="C578" s="7" t="s">
        <v>1579</v>
      </c>
      <c r="D578" s="6" t="s">
        <v>1589</v>
      </c>
      <c r="E578" s="9">
        <v>690</v>
      </c>
      <c r="F578" s="15">
        <v>9</v>
      </c>
      <c r="G578" s="15" t="s">
        <v>1281</v>
      </c>
      <c r="H578" s="6" t="s">
        <v>1574</v>
      </c>
    </row>
    <row r="579" spans="1:8" x14ac:dyDescent="0.2">
      <c r="A579" s="6" t="s">
        <v>214</v>
      </c>
      <c r="B579" s="6" t="s">
        <v>206</v>
      </c>
      <c r="C579" s="7" t="s">
        <v>1579</v>
      </c>
      <c r="D579" s="6" t="s">
        <v>1581</v>
      </c>
      <c r="E579" s="9">
        <v>70</v>
      </c>
      <c r="F579" s="15">
        <v>9</v>
      </c>
      <c r="G579" s="15" t="s">
        <v>1281</v>
      </c>
      <c r="H579" s="6" t="s">
        <v>1454</v>
      </c>
    </row>
    <row r="580" spans="1:8" x14ac:dyDescent="0.2">
      <c r="A580" s="6" t="s">
        <v>214</v>
      </c>
      <c r="B580" s="6" t="s">
        <v>206</v>
      </c>
      <c r="C580" s="7" t="s">
        <v>1579</v>
      </c>
      <c r="D580" s="6" t="s">
        <v>1582</v>
      </c>
      <c r="E580" s="9">
        <v>90</v>
      </c>
      <c r="F580" s="15">
        <v>9</v>
      </c>
      <c r="G580" s="15" t="s">
        <v>1281</v>
      </c>
      <c r="H580" s="6" t="s">
        <v>1454</v>
      </c>
    </row>
    <row r="581" spans="1:8" x14ac:dyDescent="0.2">
      <c r="A581" s="6" t="s">
        <v>214</v>
      </c>
      <c r="B581" s="6" t="s">
        <v>206</v>
      </c>
      <c r="C581" s="7" t="s">
        <v>1579</v>
      </c>
      <c r="D581" s="6" t="s">
        <v>1586</v>
      </c>
      <c r="E581" s="9">
        <v>50</v>
      </c>
      <c r="F581" s="15">
        <v>9</v>
      </c>
      <c r="G581" s="15" t="s">
        <v>1281</v>
      </c>
      <c r="H581" s="6" t="s">
        <v>1454</v>
      </c>
    </row>
    <row r="582" spans="1:8" x14ac:dyDescent="0.2">
      <c r="A582" s="6" t="s">
        <v>214</v>
      </c>
      <c r="B582" s="6" t="s">
        <v>206</v>
      </c>
      <c r="C582" s="7" t="s">
        <v>1579</v>
      </c>
      <c r="D582" s="6" t="s">
        <v>1587</v>
      </c>
      <c r="E582" s="9">
        <v>90</v>
      </c>
      <c r="F582" s="15">
        <v>9</v>
      </c>
      <c r="G582" s="15" t="s">
        <v>1281</v>
      </c>
      <c r="H582" s="6" t="s">
        <v>1454</v>
      </c>
    </row>
    <row r="583" spans="1:8" x14ac:dyDescent="0.2">
      <c r="A583" s="6" t="s">
        <v>214</v>
      </c>
      <c r="B583" s="6" t="s">
        <v>206</v>
      </c>
      <c r="C583" s="7" t="s">
        <v>1560</v>
      </c>
      <c r="D583" s="6" t="s">
        <v>1561</v>
      </c>
      <c r="E583" s="9">
        <v>90</v>
      </c>
      <c r="F583" s="15">
        <v>8</v>
      </c>
      <c r="G583" s="15" t="s">
        <v>1281</v>
      </c>
      <c r="H583" s="16" t="s">
        <v>1454</v>
      </c>
    </row>
    <row r="584" spans="1:8" x14ac:dyDescent="0.2">
      <c r="A584" s="6" t="s">
        <v>214</v>
      </c>
      <c r="B584" s="6" t="s">
        <v>206</v>
      </c>
      <c r="C584" s="7" t="s">
        <v>1592</v>
      </c>
      <c r="D584" s="6" t="s">
        <v>2299</v>
      </c>
      <c r="E584" s="9">
        <v>108</v>
      </c>
      <c r="F584" s="15">
        <v>1</v>
      </c>
      <c r="G584" s="15" t="s">
        <v>1281</v>
      </c>
      <c r="H584" s="16" t="s">
        <v>1317</v>
      </c>
    </row>
    <row r="585" spans="1:8" x14ac:dyDescent="0.2">
      <c r="A585" s="6" t="s">
        <v>214</v>
      </c>
      <c r="B585" s="6" t="s">
        <v>206</v>
      </c>
      <c r="C585" s="7" t="s">
        <v>1592</v>
      </c>
      <c r="D585" s="6" t="s">
        <v>1595</v>
      </c>
      <c r="E585" s="9">
        <v>170</v>
      </c>
      <c r="F585" s="15">
        <v>1</v>
      </c>
      <c r="G585" s="15" t="s">
        <v>1281</v>
      </c>
      <c r="H585" s="16" t="s">
        <v>1317</v>
      </c>
    </row>
    <row r="586" spans="1:8" x14ac:dyDescent="0.2">
      <c r="A586" s="6" t="s">
        <v>214</v>
      </c>
      <c r="B586" s="6" t="s">
        <v>206</v>
      </c>
      <c r="C586" s="7" t="s">
        <v>1592</v>
      </c>
      <c r="D586" s="6" t="s">
        <v>1593</v>
      </c>
      <c r="E586" s="9">
        <v>75</v>
      </c>
      <c r="F586" s="15">
        <v>0</v>
      </c>
      <c r="G586" s="15" t="s">
        <v>1281</v>
      </c>
      <c r="H586" s="16" t="s">
        <v>1594</v>
      </c>
    </row>
    <row r="587" spans="1:8" x14ac:dyDescent="0.2">
      <c r="A587" s="6" t="s">
        <v>214</v>
      </c>
      <c r="B587" s="6" t="s">
        <v>206</v>
      </c>
      <c r="C587" s="7" t="s">
        <v>1596</v>
      </c>
      <c r="D587" s="6" t="s">
        <v>1597</v>
      </c>
      <c r="E587" s="9">
        <v>174</v>
      </c>
      <c r="F587" s="15">
        <v>2</v>
      </c>
      <c r="G587" s="15" t="s">
        <v>1281</v>
      </c>
      <c r="H587" s="16" t="s">
        <v>1454</v>
      </c>
    </row>
    <row r="588" spans="1:8" x14ac:dyDescent="0.2">
      <c r="A588" s="6" t="s">
        <v>214</v>
      </c>
      <c r="B588" s="6" t="s">
        <v>335</v>
      </c>
      <c r="C588" s="7" t="s">
        <v>335</v>
      </c>
      <c r="D588" s="6" t="s">
        <v>338</v>
      </c>
      <c r="E588" s="9">
        <v>2000</v>
      </c>
      <c r="F588" s="15">
        <v>10</v>
      </c>
      <c r="G588" s="15" t="s">
        <v>1281</v>
      </c>
      <c r="H588" s="16" t="s">
        <v>1382</v>
      </c>
    </row>
    <row r="589" spans="1:8" x14ac:dyDescent="0.2">
      <c r="A589" s="6" t="s">
        <v>214</v>
      </c>
      <c r="B589" s="6" t="s">
        <v>61</v>
      </c>
      <c r="C589" s="7" t="s">
        <v>1405</v>
      </c>
      <c r="D589" s="6" t="s">
        <v>1406</v>
      </c>
      <c r="E589" s="9">
        <v>199</v>
      </c>
      <c r="F589" s="15">
        <v>19</v>
      </c>
      <c r="G589" s="15" t="s">
        <v>1281</v>
      </c>
      <c r="H589" s="6" t="s">
        <v>1407</v>
      </c>
    </row>
    <row r="590" spans="1:8" x14ac:dyDescent="0.2">
      <c r="A590" s="6" t="s">
        <v>214</v>
      </c>
      <c r="B590" s="6" t="s">
        <v>61</v>
      </c>
      <c r="C590" s="7" t="s">
        <v>1369</v>
      </c>
      <c r="D590" s="6" t="s">
        <v>1370</v>
      </c>
      <c r="E590" s="9">
        <v>18</v>
      </c>
      <c r="F590" s="15">
        <v>1</v>
      </c>
      <c r="G590" s="15" t="s">
        <v>1281</v>
      </c>
      <c r="H590" s="16" t="s">
        <v>634</v>
      </c>
    </row>
    <row r="591" spans="1:8" x14ac:dyDescent="0.2">
      <c r="A591" s="6" t="s">
        <v>214</v>
      </c>
      <c r="B591" s="6" t="s">
        <v>61</v>
      </c>
      <c r="C591" s="7" t="s">
        <v>200</v>
      </c>
      <c r="D591" s="6" t="s">
        <v>2360</v>
      </c>
      <c r="E591" s="9">
        <v>46</v>
      </c>
      <c r="F591" s="15">
        <v>15</v>
      </c>
      <c r="G591" s="15" t="s">
        <v>1281</v>
      </c>
      <c r="H591" s="6" t="s">
        <v>1402</v>
      </c>
    </row>
    <row r="592" spans="1:8" x14ac:dyDescent="0.2">
      <c r="A592" s="6" t="s">
        <v>214</v>
      </c>
      <c r="B592" s="6" t="s">
        <v>61</v>
      </c>
      <c r="C592" s="7" t="s">
        <v>200</v>
      </c>
      <c r="D592" s="6" t="s">
        <v>2361</v>
      </c>
      <c r="E592" s="9">
        <v>22</v>
      </c>
      <c r="F592" s="15">
        <v>15</v>
      </c>
      <c r="G592" s="15" t="s">
        <v>1281</v>
      </c>
      <c r="H592" s="6" t="s">
        <v>1402</v>
      </c>
    </row>
    <row r="593" spans="1:8" x14ac:dyDescent="0.2">
      <c r="A593" s="6" t="s">
        <v>214</v>
      </c>
      <c r="B593" s="6" t="s">
        <v>61</v>
      </c>
      <c r="C593" s="7" t="s">
        <v>200</v>
      </c>
      <c r="D593" s="6" t="s">
        <v>2362</v>
      </c>
      <c r="E593" s="9">
        <v>15</v>
      </c>
      <c r="F593" s="15">
        <v>15</v>
      </c>
      <c r="G593" s="15" t="s">
        <v>1281</v>
      </c>
      <c r="H593" s="6" t="s">
        <v>1402</v>
      </c>
    </row>
    <row r="594" spans="1:8" x14ac:dyDescent="0.2">
      <c r="A594" s="6" t="s">
        <v>214</v>
      </c>
      <c r="B594" s="6" t="s">
        <v>61</v>
      </c>
      <c r="C594" s="7" t="s">
        <v>200</v>
      </c>
      <c r="D594" s="6" t="s">
        <v>2363</v>
      </c>
      <c r="E594" s="9">
        <v>36</v>
      </c>
      <c r="F594" s="15">
        <v>15</v>
      </c>
      <c r="G594" s="15" t="s">
        <v>1281</v>
      </c>
      <c r="H594" s="6" t="s">
        <v>1402</v>
      </c>
    </row>
    <row r="595" spans="1:8" x14ac:dyDescent="0.2">
      <c r="A595" s="6" t="s">
        <v>214</v>
      </c>
      <c r="B595" s="6" t="s">
        <v>61</v>
      </c>
      <c r="C595" s="7" t="s">
        <v>200</v>
      </c>
      <c r="D595" s="6" t="s">
        <v>2364</v>
      </c>
      <c r="E595" s="9">
        <v>24</v>
      </c>
      <c r="F595" s="15">
        <v>15</v>
      </c>
      <c r="G595" s="15" t="s">
        <v>1281</v>
      </c>
      <c r="H595" s="6" t="s">
        <v>1402</v>
      </c>
    </row>
    <row r="596" spans="1:8" x14ac:dyDescent="0.2">
      <c r="A596" s="6" t="s">
        <v>214</v>
      </c>
      <c r="B596" s="6" t="s">
        <v>61</v>
      </c>
      <c r="C596" s="7" t="s">
        <v>200</v>
      </c>
      <c r="D596" s="6" t="s">
        <v>2365</v>
      </c>
      <c r="E596" s="9">
        <v>28</v>
      </c>
      <c r="F596" s="15">
        <v>15</v>
      </c>
      <c r="G596" s="15" t="s">
        <v>1281</v>
      </c>
      <c r="H596" s="6" t="s">
        <v>1402</v>
      </c>
    </row>
    <row r="597" spans="1:8" x14ac:dyDescent="0.2">
      <c r="A597" s="6" t="s">
        <v>214</v>
      </c>
      <c r="B597" s="6" t="s">
        <v>61</v>
      </c>
      <c r="C597" s="7" t="s">
        <v>200</v>
      </c>
      <c r="D597" s="6" t="s">
        <v>2366</v>
      </c>
      <c r="E597" s="9">
        <v>28</v>
      </c>
      <c r="F597" s="15">
        <v>15</v>
      </c>
      <c r="G597" s="15" t="s">
        <v>1281</v>
      </c>
      <c r="H597" s="6" t="s">
        <v>1402</v>
      </c>
    </row>
    <row r="598" spans="1:8" x14ac:dyDescent="0.2">
      <c r="A598" s="6" t="s">
        <v>214</v>
      </c>
      <c r="B598" s="6" t="s">
        <v>61</v>
      </c>
      <c r="C598" s="7" t="s">
        <v>200</v>
      </c>
      <c r="D598" s="6" t="s">
        <v>2367</v>
      </c>
      <c r="E598" s="9">
        <v>50</v>
      </c>
      <c r="F598" s="15">
        <v>15</v>
      </c>
      <c r="G598" s="15" t="s">
        <v>1281</v>
      </c>
      <c r="H598" s="6" t="s">
        <v>1402</v>
      </c>
    </row>
    <row r="599" spans="1:8" x14ac:dyDescent="0.2">
      <c r="A599" s="6" t="s">
        <v>214</v>
      </c>
      <c r="B599" s="6" t="s">
        <v>61</v>
      </c>
      <c r="C599" s="7" t="s">
        <v>200</v>
      </c>
      <c r="D599" s="6" t="s">
        <v>2368</v>
      </c>
      <c r="E599" s="9">
        <v>25</v>
      </c>
      <c r="F599" s="15">
        <v>15</v>
      </c>
      <c r="G599" s="15" t="s">
        <v>1281</v>
      </c>
      <c r="H599" s="6" t="s">
        <v>1402</v>
      </c>
    </row>
    <row r="600" spans="1:8" x14ac:dyDescent="0.2">
      <c r="A600" s="6" t="s">
        <v>214</v>
      </c>
      <c r="B600" s="6" t="s">
        <v>61</v>
      </c>
      <c r="C600" s="7" t="s">
        <v>200</v>
      </c>
      <c r="D600" s="6" t="s">
        <v>2369</v>
      </c>
      <c r="E600" s="9">
        <v>460</v>
      </c>
      <c r="F600" s="15">
        <v>15</v>
      </c>
      <c r="G600" s="15" t="s">
        <v>1281</v>
      </c>
      <c r="H600" s="6" t="s">
        <v>1402</v>
      </c>
    </row>
    <row r="601" spans="1:8" x14ac:dyDescent="0.2">
      <c r="A601" s="6" t="s">
        <v>214</v>
      </c>
      <c r="B601" s="6" t="s">
        <v>61</v>
      </c>
      <c r="C601" s="7" t="s">
        <v>200</v>
      </c>
      <c r="D601" s="6" t="s">
        <v>2370</v>
      </c>
      <c r="E601" s="9">
        <v>22</v>
      </c>
      <c r="F601" s="15">
        <v>15</v>
      </c>
      <c r="G601" s="15" t="s">
        <v>1281</v>
      </c>
      <c r="H601" s="6" t="s">
        <v>1402</v>
      </c>
    </row>
    <row r="602" spans="1:8" x14ac:dyDescent="0.2">
      <c r="A602" s="6" t="s">
        <v>214</v>
      </c>
      <c r="B602" s="6" t="s">
        <v>61</v>
      </c>
      <c r="C602" s="7" t="s">
        <v>200</v>
      </c>
      <c r="D602" s="6" t="s">
        <v>2371</v>
      </c>
      <c r="E602" s="9">
        <v>40</v>
      </c>
      <c r="F602" s="15">
        <v>15</v>
      </c>
      <c r="G602" s="15" t="s">
        <v>1281</v>
      </c>
      <c r="H602" s="6" t="s">
        <v>1402</v>
      </c>
    </row>
    <row r="603" spans="1:8" x14ac:dyDescent="0.2">
      <c r="A603" s="6" t="s">
        <v>214</v>
      </c>
      <c r="B603" s="6" t="s">
        <v>61</v>
      </c>
      <c r="C603" s="7" t="s">
        <v>200</v>
      </c>
      <c r="D603" s="6" t="s">
        <v>2372</v>
      </c>
      <c r="E603" s="9">
        <v>40</v>
      </c>
      <c r="F603" s="15">
        <v>15</v>
      </c>
      <c r="G603" s="15" t="s">
        <v>1281</v>
      </c>
      <c r="H603" s="6" t="s">
        <v>1402</v>
      </c>
    </row>
    <row r="604" spans="1:8" x14ac:dyDescent="0.2">
      <c r="A604" s="6" t="s">
        <v>214</v>
      </c>
      <c r="B604" s="6" t="s">
        <v>61</v>
      </c>
      <c r="C604" s="7" t="s">
        <v>200</v>
      </c>
      <c r="D604" s="6" t="s">
        <v>2373</v>
      </c>
      <c r="E604" s="9">
        <v>30</v>
      </c>
      <c r="F604" s="15">
        <v>15</v>
      </c>
      <c r="G604" s="15" t="s">
        <v>1281</v>
      </c>
      <c r="H604" s="6" t="s">
        <v>1402</v>
      </c>
    </row>
    <row r="605" spans="1:8" x14ac:dyDescent="0.2">
      <c r="A605" s="6" t="s">
        <v>214</v>
      </c>
      <c r="B605" s="6" t="s">
        <v>61</v>
      </c>
      <c r="C605" s="7" t="s">
        <v>200</v>
      </c>
      <c r="D605" s="6" t="s">
        <v>2374</v>
      </c>
      <c r="E605" s="9">
        <v>40</v>
      </c>
      <c r="F605" s="15">
        <v>15</v>
      </c>
      <c r="G605" s="15" t="s">
        <v>1281</v>
      </c>
      <c r="H605" s="6" t="s">
        <v>1402</v>
      </c>
    </row>
    <row r="606" spans="1:8" x14ac:dyDescent="0.2">
      <c r="A606" s="6" t="s">
        <v>214</v>
      </c>
      <c r="B606" s="6" t="s">
        <v>61</v>
      </c>
      <c r="C606" s="7" t="s">
        <v>200</v>
      </c>
      <c r="D606" s="6" t="s">
        <v>2375</v>
      </c>
      <c r="E606" s="9">
        <v>40</v>
      </c>
      <c r="F606" s="15">
        <v>15</v>
      </c>
      <c r="G606" s="15" t="s">
        <v>1281</v>
      </c>
      <c r="H606" s="6" t="s">
        <v>1402</v>
      </c>
    </row>
    <row r="607" spans="1:8" x14ac:dyDescent="0.2">
      <c r="A607" s="6" t="s">
        <v>214</v>
      </c>
      <c r="B607" s="6" t="s">
        <v>61</v>
      </c>
      <c r="C607" s="7" t="s">
        <v>200</v>
      </c>
      <c r="D607" s="6" t="s">
        <v>2376</v>
      </c>
      <c r="E607" s="9">
        <v>40</v>
      </c>
      <c r="F607" s="15">
        <v>15</v>
      </c>
      <c r="G607" s="15" t="s">
        <v>1281</v>
      </c>
      <c r="H607" s="6" t="s">
        <v>1402</v>
      </c>
    </row>
    <row r="608" spans="1:8" x14ac:dyDescent="0.2">
      <c r="A608" s="6" t="s">
        <v>214</v>
      </c>
      <c r="B608" s="6" t="s">
        <v>61</v>
      </c>
      <c r="C608" s="7" t="s">
        <v>200</v>
      </c>
      <c r="D608" s="6" t="s">
        <v>2377</v>
      </c>
      <c r="E608" s="9">
        <v>32</v>
      </c>
      <c r="F608" s="15">
        <v>15</v>
      </c>
      <c r="G608" s="15" t="s">
        <v>1281</v>
      </c>
      <c r="H608" s="6" t="s">
        <v>1402</v>
      </c>
    </row>
    <row r="609" spans="1:8" x14ac:dyDescent="0.2">
      <c r="A609" s="6" t="s">
        <v>214</v>
      </c>
      <c r="B609" s="6" t="s">
        <v>61</v>
      </c>
      <c r="C609" s="7" t="s">
        <v>200</v>
      </c>
      <c r="D609" s="6" t="s">
        <v>2378</v>
      </c>
      <c r="E609" s="9">
        <v>40</v>
      </c>
      <c r="F609" s="15">
        <v>15</v>
      </c>
      <c r="G609" s="15" t="s">
        <v>1281</v>
      </c>
      <c r="H609" s="6" t="s">
        <v>1402</v>
      </c>
    </row>
    <row r="610" spans="1:8" x14ac:dyDescent="0.2">
      <c r="A610" s="6" t="s">
        <v>214</v>
      </c>
      <c r="B610" s="6" t="s">
        <v>61</v>
      </c>
      <c r="C610" s="7" t="s">
        <v>200</v>
      </c>
      <c r="D610" s="6" t="s">
        <v>2379</v>
      </c>
      <c r="E610" s="9">
        <v>30</v>
      </c>
      <c r="F610" s="15">
        <v>15</v>
      </c>
      <c r="G610" s="15" t="s">
        <v>1281</v>
      </c>
      <c r="H610" s="6" t="s">
        <v>1402</v>
      </c>
    </row>
    <row r="611" spans="1:8" x14ac:dyDescent="0.2">
      <c r="A611" s="6" t="s">
        <v>214</v>
      </c>
      <c r="B611" s="6" t="s">
        <v>61</v>
      </c>
      <c r="C611" s="7" t="s">
        <v>200</v>
      </c>
      <c r="D611" s="6" t="s">
        <v>2380</v>
      </c>
      <c r="E611" s="9">
        <v>6</v>
      </c>
      <c r="F611" s="15">
        <v>15</v>
      </c>
      <c r="G611" s="15" t="s">
        <v>1281</v>
      </c>
      <c r="H611" s="6" t="s">
        <v>1402</v>
      </c>
    </row>
    <row r="612" spans="1:8" x14ac:dyDescent="0.2">
      <c r="A612" s="6" t="s">
        <v>214</v>
      </c>
      <c r="B612" s="6" t="s">
        <v>61</v>
      </c>
      <c r="C612" s="7" t="s">
        <v>200</v>
      </c>
      <c r="D612" s="6" t="s">
        <v>2381</v>
      </c>
      <c r="E612" s="9">
        <v>40</v>
      </c>
      <c r="F612" s="15">
        <v>15</v>
      </c>
      <c r="G612" s="15" t="s">
        <v>1281</v>
      </c>
      <c r="H612" s="6" t="s">
        <v>1402</v>
      </c>
    </row>
    <row r="613" spans="1:8" x14ac:dyDescent="0.2">
      <c r="A613" s="6" t="s">
        <v>214</v>
      </c>
      <c r="B613" s="6" t="s">
        <v>61</v>
      </c>
      <c r="C613" s="7" t="s">
        <v>200</v>
      </c>
      <c r="D613" s="6" t="s">
        <v>2382</v>
      </c>
      <c r="E613" s="9">
        <v>40</v>
      </c>
      <c r="F613" s="15">
        <v>15</v>
      </c>
      <c r="G613" s="15" t="s">
        <v>1281</v>
      </c>
      <c r="H613" s="6" t="s">
        <v>1402</v>
      </c>
    </row>
    <row r="614" spans="1:8" x14ac:dyDescent="0.2">
      <c r="A614" s="6" t="s">
        <v>214</v>
      </c>
      <c r="B614" s="6" t="s">
        <v>61</v>
      </c>
      <c r="C614" s="7" t="s">
        <v>200</v>
      </c>
      <c r="D614" s="6" t="s">
        <v>2383</v>
      </c>
      <c r="E614" s="9">
        <v>16</v>
      </c>
      <c r="F614" s="15">
        <v>15</v>
      </c>
      <c r="G614" s="15" t="s">
        <v>1281</v>
      </c>
      <c r="H614" s="6" t="s">
        <v>1402</v>
      </c>
    </row>
    <row r="615" spans="1:8" x14ac:dyDescent="0.2">
      <c r="A615" s="6" t="s">
        <v>214</v>
      </c>
      <c r="B615" s="6" t="s">
        <v>61</v>
      </c>
      <c r="C615" s="7" t="s">
        <v>200</v>
      </c>
      <c r="D615" s="6" t="s">
        <v>2384</v>
      </c>
      <c r="E615" s="9">
        <v>30</v>
      </c>
      <c r="F615" s="15">
        <v>15</v>
      </c>
      <c r="G615" s="15" t="s">
        <v>1281</v>
      </c>
      <c r="H615" s="6" t="s">
        <v>1402</v>
      </c>
    </row>
    <row r="616" spans="1:8" x14ac:dyDescent="0.2">
      <c r="A616" s="6" t="s">
        <v>214</v>
      </c>
      <c r="B616" s="6" t="s">
        <v>61</v>
      </c>
      <c r="C616" s="7" t="s">
        <v>200</v>
      </c>
      <c r="D616" s="6" t="s">
        <v>2385</v>
      </c>
      <c r="E616" s="9">
        <v>40</v>
      </c>
      <c r="F616" s="15">
        <v>15</v>
      </c>
      <c r="G616" s="15" t="s">
        <v>1281</v>
      </c>
      <c r="H616" s="6" t="s">
        <v>1402</v>
      </c>
    </row>
    <row r="617" spans="1:8" x14ac:dyDescent="0.2">
      <c r="A617" s="6" t="s">
        <v>214</v>
      </c>
      <c r="B617" s="6" t="s">
        <v>61</v>
      </c>
      <c r="C617" s="7" t="s">
        <v>200</v>
      </c>
      <c r="D617" s="6" t="s">
        <v>2386</v>
      </c>
      <c r="E617" s="9">
        <v>30</v>
      </c>
      <c r="F617" s="15">
        <v>15</v>
      </c>
      <c r="G617" s="15" t="s">
        <v>1281</v>
      </c>
      <c r="H617" s="6" t="s">
        <v>1402</v>
      </c>
    </row>
    <row r="618" spans="1:8" x14ac:dyDescent="0.2">
      <c r="A618" s="6" t="s">
        <v>214</v>
      </c>
      <c r="B618" s="6" t="s">
        <v>61</v>
      </c>
      <c r="C618" s="7" t="s">
        <v>1396</v>
      </c>
      <c r="D618" s="6" t="s">
        <v>1397</v>
      </c>
      <c r="E618" s="9">
        <v>75</v>
      </c>
      <c r="F618" s="15">
        <v>2</v>
      </c>
      <c r="G618" s="15" t="s">
        <v>1281</v>
      </c>
      <c r="H618" s="6" t="s">
        <v>1398</v>
      </c>
    </row>
    <row r="619" spans="1:8" x14ac:dyDescent="0.2">
      <c r="A619" s="6" t="s">
        <v>214</v>
      </c>
      <c r="B619" s="6" t="s">
        <v>61</v>
      </c>
      <c r="C619" s="7" t="s">
        <v>1390</v>
      </c>
      <c r="D619" s="6" t="s">
        <v>1391</v>
      </c>
      <c r="E619" s="9">
        <v>37</v>
      </c>
      <c r="F619" s="15">
        <v>8</v>
      </c>
      <c r="G619" s="15" t="s">
        <v>1281</v>
      </c>
      <c r="H619" s="6" t="s">
        <v>1392</v>
      </c>
    </row>
    <row r="620" spans="1:8" x14ac:dyDescent="0.2">
      <c r="A620" s="6" t="s">
        <v>214</v>
      </c>
      <c r="B620" s="6" t="s">
        <v>61</v>
      </c>
      <c r="C620" s="7" t="s">
        <v>2295</v>
      </c>
      <c r="D620" s="6" t="s">
        <v>2296</v>
      </c>
      <c r="E620" s="9">
        <v>65</v>
      </c>
      <c r="F620" s="15">
        <v>1</v>
      </c>
      <c r="G620" s="15" t="s">
        <v>1281</v>
      </c>
      <c r="H620" s="16" t="s">
        <v>1448</v>
      </c>
    </row>
    <row r="621" spans="1:8" x14ac:dyDescent="0.2">
      <c r="A621" s="6" t="s">
        <v>214</v>
      </c>
      <c r="B621" s="6" t="s">
        <v>61</v>
      </c>
      <c r="C621" s="7" t="s">
        <v>1399</v>
      </c>
      <c r="D621" s="6" t="s">
        <v>1400</v>
      </c>
      <c r="E621" s="9">
        <v>135</v>
      </c>
      <c r="F621" s="15">
        <v>1</v>
      </c>
      <c r="G621" s="15" t="s">
        <v>1281</v>
      </c>
      <c r="H621" s="6" t="s">
        <v>1401</v>
      </c>
    </row>
    <row r="622" spans="1:8" x14ac:dyDescent="0.2">
      <c r="A622" s="6" t="s">
        <v>214</v>
      </c>
      <c r="B622" s="6" t="s">
        <v>61</v>
      </c>
      <c r="C622" s="7" t="s">
        <v>1393</v>
      </c>
      <c r="D622" s="6" t="s">
        <v>1394</v>
      </c>
      <c r="E622" s="9">
        <v>40</v>
      </c>
      <c r="F622" s="15">
        <v>1</v>
      </c>
      <c r="G622" s="15" t="s">
        <v>1281</v>
      </c>
      <c r="H622" s="6" t="s">
        <v>1392</v>
      </c>
    </row>
    <row r="623" spans="1:8" x14ac:dyDescent="0.2">
      <c r="A623" s="6" t="s">
        <v>214</v>
      </c>
      <c r="B623" s="6" t="s">
        <v>61</v>
      </c>
      <c r="C623" s="7" t="s">
        <v>1612</v>
      </c>
      <c r="D623" s="6" t="s">
        <v>1613</v>
      </c>
      <c r="E623" s="9">
        <v>204</v>
      </c>
      <c r="F623" s="15">
        <v>6</v>
      </c>
      <c r="G623" s="15" t="s">
        <v>1281</v>
      </c>
      <c r="H623" s="6" t="s">
        <v>1483</v>
      </c>
    </row>
    <row r="624" spans="1:8" x14ac:dyDescent="0.2">
      <c r="A624" s="6" t="s">
        <v>214</v>
      </c>
      <c r="B624" s="6" t="s">
        <v>61</v>
      </c>
      <c r="C624" s="7" t="s">
        <v>1667</v>
      </c>
      <c r="D624" s="6" t="s">
        <v>1614</v>
      </c>
      <c r="E624" s="9">
        <v>150</v>
      </c>
      <c r="F624" s="15">
        <v>12</v>
      </c>
      <c r="G624" s="15" t="s">
        <v>1281</v>
      </c>
      <c r="H624" s="6" t="s">
        <v>1402</v>
      </c>
    </row>
    <row r="625" spans="1:8" x14ac:dyDescent="0.2">
      <c r="A625" s="6" t="s">
        <v>214</v>
      </c>
      <c r="B625" s="6" t="s">
        <v>61</v>
      </c>
      <c r="C625" s="7" t="s">
        <v>346</v>
      </c>
      <c r="D625" s="6" t="s">
        <v>2305</v>
      </c>
      <c r="E625" s="9">
        <v>2000</v>
      </c>
      <c r="F625" s="15">
        <v>15</v>
      </c>
      <c r="G625" s="15" t="s">
        <v>1281</v>
      </c>
      <c r="H625" s="16" t="s">
        <v>2187</v>
      </c>
    </row>
    <row r="626" spans="1:8" x14ac:dyDescent="0.2">
      <c r="A626" s="6" t="s">
        <v>214</v>
      </c>
      <c r="B626" s="6" t="s">
        <v>61</v>
      </c>
      <c r="C626" s="7" t="s">
        <v>1395</v>
      </c>
      <c r="D626" s="6" t="s">
        <v>2389</v>
      </c>
      <c r="E626" s="9">
        <v>60</v>
      </c>
      <c r="F626" s="15">
        <v>6</v>
      </c>
      <c r="G626" s="15" t="s">
        <v>1281</v>
      </c>
      <c r="H626" s="6" t="s">
        <v>1382</v>
      </c>
    </row>
    <row r="627" spans="1:8" x14ac:dyDescent="0.2">
      <c r="A627" s="6" t="s">
        <v>214</v>
      </c>
      <c r="B627" s="6" t="s">
        <v>61</v>
      </c>
      <c r="C627" s="7" t="s">
        <v>1364</v>
      </c>
      <c r="D627" s="6" t="s">
        <v>1365</v>
      </c>
      <c r="E627" s="9">
        <v>55</v>
      </c>
      <c r="F627" s="15">
        <v>2</v>
      </c>
      <c r="G627" s="15" t="s">
        <v>1281</v>
      </c>
      <c r="H627" s="16" t="s">
        <v>634</v>
      </c>
    </row>
    <row r="628" spans="1:8" x14ac:dyDescent="0.2">
      <c r="A628" s="6" t="s">
        <v>214</v>
      </c>
      <c r="B628" s="6" t="s">
        <v>61</v>
      </c>
      <c r="C628" s="7" t="s">
        <v>1366</v>
      </c>
      <c r="D628" s="6" t="s">
        <v>1367</v>
      </c>
      <c r="E628" s="9">
        <v>72</v>
      </c>
      <c r="F628" s="15">
        <v>16</v>
      </c>
      <c r="G628" s="15" t="s">
        <v>1281</v>
      </c>
      <c r="H628" s="16" t="s">
        <v>1368</v>
      </c>
    </row>
    <row r="629" spans="1:8" x14ac:dyDescent="0.2">
      <c r="A629" s="6" t="s">
        <v>214</v>
      </c>
      <c r="B629" s="6" t="s">
        <v>522</v>
      </c>
      <c r="C629" s="6" t="s">
        <v>394</v>
      </c>
      <c r="D629" s="6" t="s">
        <v>401</v>
      </c>
      <c r="E629" s="9">
        <v>140</v>
      </c>
      <c r="F629" s="15">
        <v>3</v>
      </c>
      <c r="G629" s="15" t="s">
        <v>1281</v>
      </c>
      <c r="H629" s="6" t="s">
        <v>402</v>
      </c>
    </row>
    <row r="630" spans="1:8" x14ac:dyDescent="0.2">
      <c r="A630" s="6" t="s">
        <v>214</v>
      </c>
      <c r="B630" s="6" t="s">
        <v>522</v>
      </c>
      <c r="C630" s="6" t="s">
        <v>394</v>
      </c>
      <c r="D630" s="6" t="s">
        <v>462</v>
      </c>
      <c r="E630" s="9">
        <v>100</v>
      </c>
      <c r="F630" s="15">
        <v>3</v>
      </c>
      <c r="G630" s="15" t="s">
        <v>1282</v>
      </c>
      <c r="H630" s="6" t="s">
        <v>463</v>
      </c>
    </row>
    <row r="631" spans="1:8" x14ac:dyDescent="0.2">
      <c r="A631" s="6" t="s">
        <v>214</v>
      </c>
      <c r="B631" s="6" t="s">
        <v>522</v>
      </c>
      <c r="C631" s="6" t="s">
        <v>394</v>
      </c>
      <c r="D631" s="6" t="s">
        <v>464</v>
      </c>
      <c r="E631" s="9">
        <v>120</v>
      </c>
      <c r="F631" s="15">
        <v>1</v>
      </c>
      <c r="G631" s="15" t="s">
        <v>1082</v>
      </c>
      <c r="H631" s="6" t="s">
        <v>465</v>
      </c>
    </row>
    <row r="632" spans="1:8" x14ac:dyDescent="0.2">
      <c r="A632" s="6" t="s">
        <v>214</v>
      </c>
      <c r="B632" s="6" t="s">
        <v>522</v>
      </c>
      <c r="C632" s="6" t="s">
        <v>394</v>
      </c>
      <c r="D632" s="6" t="s">
        <v>403</v>
      </c>
      <c r="E632" s="9">
        <v>165</v>
      </c>
      <c r="F632" s="15">
        <v>2</v>
      </c>
      <c r="G632" s="15" t="s">
        <v>1281</v>
      </c>
      <c r="H632" s="6" t="s">
        <v>404</v>
      </c>
    </row>
    <row r="633" spans="1:8" x14ac:dyDescent="0.2">
      <c r="A633" s="6" t="s">
        <v>214</v>
      </c>
      <c r="B633" s="6" t="s">
        <v>522</v>
      </c>
      <c r="C633" s="6" t="s">
        <v>394</v>
      </c>
      <c r="D633" s="6" t="s">
        <v>412</v>
      </c>
      <c r="E633" s="9">
        <v>150</v>
      </c>
      <c r="F633" s="15">
        <v>4</v>
      </c>
      <c r="G633" s="15" t="s">
        <v>1281</v>
      </c>
      <c r="H633" s="6" t="s">
        <v>413</v>
      </c>
    </row>
    <row r="634" spans="1:8" x14ac:dyDescent="0.2">
      <c r="A634" s="6" t="s">
        <v>214</v>
      </c>
      <c r="B634" s="6" t="s">
        <v>522</v>
      </c>
      <c r="C634" s="6" t="s">
        <v>394</v>
      </c>
      <c r="D634" s="6" t="s">
        <v>410</v>
      </c>
      <c r="E634" s="9">
        <v>140</v>
      </c>
      <c r="F634" s="15">
        <v>3</v>
      </c>
      <c r="G634" s="15" t="s">
        <v>1281</v>
      </c>
      <c r="H634" s="6" t="s">
        <v>411</v>
      </c>
    </row>
    <row r="635" spans="1:8" x14ac:dyDescent="0.2">
      <c r="A635" s="6" t="s">
        <v>214</v>
      </c>
      <c r="B635" s="6" t="s">
        <v>522</v>
      </c>
      <c r="C635" s="6" t="s">
        <v>394</v>
      </c>
      <c r="D635" s="6" t="s">
        <v>397</v>
      </c>
      <c r="E635" s="9">
        <v>140</v>
      </c>
      <c r="F635" s="15">
        <v>5</v>
      </c>
      <c r="G635" s="15" t="s">
        <v>1281</v>
      </c>
      <c r="H635" s="6" t="s">
        <v>398</v>
      </c>
    </row>
    <row r="636" spans="1:8" x14ac:dyDescent="0.2">
      <c r="A636" s="6" t="s">
        <v>214</v>
      </c>
      <c r="B636" s="6" t="s">
        <v>522</v>
      </c>
      <c r="C636" s="6" t="s">
        <v>394</v>
      </c>
      <c r="D636" s="6" t="s">
        <v>399</v>
      </c>
      <c r="E636" s="9">
        <v>140</v>
      </c>
      <c r="F636" s="15">
        <v>4</v>
      </c>
      <c r="G636" s="15" t="s">
        <v>1281</v>
      </c>
      <c r="H636" s="6" t="s">
        <v>400</v>
      </c>
    </row>
    <row r="637" spans="1:8" x14ac:dyDescent="0.2">
      <c r="A637" s="6" t="s">
        <v>214</v>
      </c>
      <c r="B637" s="6" t="s">
        <v>522</v>
      </c>
      <c r="C637" s="6" t="s">
        <v>394</v>
      </c>
      <c r="D637" s="6" t="s">
        <v>405</v>
      </c>
      <c r="E637" s="9">
        <v>240</v>
      </c>
      <c r="F637" s="15">
        <v>3</v>
      </c>
      <c r="G637" s="15" t="s">
        <v>1281</v>
      </c>
      <c r="H637" s="6" t="s">
        <v>406</v>
      </c>
    </row>
    <row r="638" spans="1:8" x14ac:dyDescent="0.2">
      <c r="A638" s="6" t="s">
        <v>214</v>
      </c>
      <c r="B638" s="6" t="s">
        <v>522</v>
      </c>
      <c r="C638" s="6" t="s">
        <v>394</v>
      </c>
      <c r="D638" s="6" t="s">
        <v>395</v>
      </c>
      <c r="E638" s="9">
        <v>150</v>
      </c>
      <c r="F638" s="15">
        <v>6</v>
      </c>
      <c r="G638" s="15" t="s">
        <v>1281</v>
      </c>
      <c r="H638" s="6" t="s">
        <v>396</v>
      </c>
    </row>
    <row r="639" spans="1:8" x14ac:dyDescent="0.2">
      <c r="A639" s="6" t="s">
        <v>214</v>
      </c>
      <c r="B639" s="6" t="s">
        <v>522</v>
      </c>
      <c r="C639" s="6" t="s">
        <v>394</v>
      </c>
      <c r="D639" s="6" t="s">
        <v>408</v>
      </c>
      <c r="E639" s="9">
        <v>120</v>
      </c>
      <c r="F639" s="15">
        <v>5</v>
      </c>
      <c r="G639" s="15" t="s">
        <v>1281</v>
      </c>
      <c r="H639" s="6" t="s">
        <v>409</v>
      </c>
    </row>
    <row r="640" spans="1:8" x14ac:dyDescent="0.2">
      <c r="A640" s="6" t="s">
        <v>214</v>
      </c>
      <c r="B640" s="6" t="s">
        <v>522</v>
      </c>
      <c r="C640" s="6" t="s">
        <v>394</v>
      </c>
      <c r="D640" s="6" t="s">
        <v>515</v>
      </c>
      <c r="E640" s="9">
        <v>80</v>
      </c>
      <c r="F640" s="15">
        <v>1</v>
      </c>
      <c r="G640" s="15" t="s">
        <v>1082</v>
      </c>
      <c r="H640" s="6" t="s">
        <v>488</v>
      </c>
    </row>
    <row r="641" spans="1:8" x14ac:dyDescent="0.2">
      <c r="A641" s="6" t="s">
        <v>214</v>
      </c>
      <c r="B641" s="6" t="s">
        <v>522</v>
      </c>
      <c r="C641" s="6" t="s">
        <v>394</v>
      </c>
      <c r="D641" s="6" t="s">
        <v>466</v>
      </c>
      <c r="E641" s="9">
        <v>32</v>
      </c>
      <c r="F641" s="15">
        <v>2</v>
      </c>
      <c r="G641" s="15" t="s">
        <v>1281</v>
      </c>
      <c r="H641" s="6" t="s">
        <v>488</v>
      </c>
    </row>
    <row r="642" spans="1:8" x14ac:dyDescent="0.2">
      <c r="A642" s="6" t="s">
        <v>214</v>
      </c>
      <c r="B642" s="6" t="s">
        <v>522</v>
      </c>
      <c r="C642" s="6" t="s">
        <v>394</v>
      </c>
      <c r="D642" s="6" t="s">
        <v>407</v>
      </c>
      <c r="E642" s="9">
        <v>1400</v>
      </c>
      <c r="F642" s="15">
        <v>3</v>
      </c>
      <c r="G642" s="15" t="s">
        <v>1281</v>
      </c>
      <c r="H642" s="6" t="s">
        <v>488</v>
      </c>
    </row>
    <row r="643" spans="1:8" x14ac:dyDescent="0.2">
      <c r="A643" s="6" t="s">
        <v>214</v>
      </c>
      <c r="B643" s="6" t="s">
        <v>522</v>
      </c>
      <c r="C643" s="6" t="s">
        <v>27</v>
      </c>
      <c r="D643" s="6" t="s">
        <v>375</v>
      </c>
      <c r="E643" s="9">
        <v>270</v>
      </c>
      <c r="F643" s="15">
        <v>4</v>
      </c>
      <c r="G643" s="15" t="s">
        <v>1281</v>
      </c>
      <c r="H643" s="6" t="s">
        <v>376</v>
      </c>
    </row>
    <row r="644" spans="1:8" x14ac:dyDescent="0.2">
      <c r="A644" s="6" t="s">
        <v>214</v>
      </c>
      <c r="B644" s="6" t="s">
        <v>522</v>
      </c>
      <c r="C644" s="6" t="s">
        <v>27</v>
      </c>
      <c r="D644" s="6" t="s">
        <v>367</v>
      </c>
      <c r="E644" s="9">
        <v>1387</v>
      </c>
      <c r="F644" s="15">
        <v>5</v>
      </c>
      <c r="G644" s="15" t="s">
        <v>1281</v>
      </c>
      <c r="H644" s="6" t="s">
        <v>368</v>
      </c>
    </row>
    <row r="645" spans="1:8" x14ac:dyDescent="0.2">
      <c r="A645" s="6" t="s">
        <v>214</v>
      </c>
      <c r="B645" s="6" t="s">
        <v>522</v>
      </c>
      <c r="C645" s="6" t="s">
        <v>27</v>
      </c>
      <c r="D645" s="6" t="s">
        <v>246</v>
      </c>
      <c r="E645" s="9">
        <v>1248</v>
      </c>
      <c r="F645" s="15">
        <v>3</v>
      </c>
      <c r="G645" s="15" t="s">
        <v>1281</v>
      </c>
      <c r="H645" s="6" t="s">
        <v>365</v>
      </c>
    </row>
    <row r="646" spans="1:8" x14ac:dyDescent="0.2">
      <c r="A646" s="6" t="s">
        <v>214</v>
      </c>
      <c r="B646" s="6" t="s">
        <v>522</v>
      </c>
      <c r="C646" s="6" t="s">
        <v>27</v>
      </c>
      <c r="D646" s="6" t="s">
        <v>377</v>
      </c>
      <c r="E646" s="9">
        <v>200</v>
      </c>
      <c r="F646" s="15">
        <v>4</v>
      </c>
      <c r="G646" s="15" t="s">
        <v>1281</v>
      </c>
      <c r="H646" s="6" t="s">
        <v>378</v>
      </c>
    </row>
    <row r="647" spans="1:8" x14ac:dyDescent="0.2">
      <c r="A647" s="6" t="s">
        <v>214</v>
      </c>
      <c r="B647" s="6" t="s">
        <v>522</v>
      </c>
      <c r="C647" s="6" t="s">
        <v>27</v>
      </c>
      <c r="D647" s="6" t="s">
        <v>379</v>
      </c>
      <c r="E647" s="9">
        <v>240</v>
      </c>
      <c r="F647" s="15">
        <v>4</v>
      </c>
      <c r="G647" s="15" t="s">
        <v>1281</v>
      </c>
      <c r="H647" s="6" t="s">
        <v>380</v>
      </c>
    </row>
    <row r="648" spans="1:8" x14ac:dyDescent="0.2">
      <c r="A648" s="6" t="s">
        <v>214</v>
      </c>
      <c r="B648" s="6" t="s">
        <v>522</v>
      </c>
      <c r="C648" s="6" t="s">
        <v>27</v>
      </c>
      <c r="D648" s="6" t="s">
        <v>416</v>
      </c>
      <c r="E648" s="9">
        <v>170</v>
      </c>
      <c r="F648" s="15">
        <v>3</v>
      </c>
      <c r="G648" s="15" t="s">
        <v>1281</v>
      </c>
      <c r="H648" s="6" t="s">
        <v>417</v>
      </c>
    </row>
    <row r="649" spans="1:8" x14ac:dyDescent="0.2">
      <c r="A649" s="6" t="s">
        <v>214</v>
      </c>
      <c r="B649" s="6" t="s">
        <v>522</v>
      </c>
      <c r="C649" s="6" t="s">
        <v>27</v>
      </c>
      <c r="D649" s="6" t="s">
        <v>418</v>
      </c>
      <c r="E649" s="9">
        <v>45</v>
      </c>
      <c r="F649" s="15">
        <v>2</v>
      </c>
      <c r="G649" s="15" t="s">
        <v>1281</v>
      </c>
      <c r="H649" s="6" t="s">
        <v>419</v>
      </c>
    </row>
    <row r="650" spans="1:8" x14ac:dyDescent="0.2">
      <c r="A650" s="6" t="s">
        <v>214</v>
      </c>
      <c r="B650" s="6" t="s">
        <v>522</v>
      </c>
      <c r="C650" s="6" t="s">
        <v>27</v>
      </c>
      <c r="D650" s="6" t="s">
        <v>516</v>
      </c>
      <c r="E650" s="9">
        <v>3139.5</v>
      </c>
      <c r="F650" s="15">
        <v>4</v>
      </c>
      <c r="G650" s="15" t="s">
        <v>1281</v>
      </c>
      <c r="H650" s="17" t="s">
        <v>366</v>
      </c>
    </row>
    <row r="651" spans="1:8" x14ac:dyDescent="0.2">
      <c r="A651" s="6" t="s">
        <v>214</v>
      </c>
      <c r="B651" s="6" t="s">
        <v>522</v>
      </c>
      <c r="C651" s="6" t="s">
        <v>423</v>
      </c>
      <c r="D651" s="6" t="s">
        <v>489</v>
      </c>
      <c r="E651" s="9">
        <v>35</v>
      </c>
      <c r="F651" s="15">
        <v>1</v>
      </c>
      <c r="G651" s="15" t="s">
        <v>1082</v>
      </c>
      <c r="H651" s="6" t="s">
        <v>490</v>
      </c>
    </row>
    <row r="652" spans="1:8" x14ac:dyDescent="0.2">
      <c r="A652" s="6" t="s">
        <v>214</v>
      </c>
      <c r="B652" s="6" t="s">
        <v>522</v>
      </c>
      <c r="C652" s="6" t="s">
        <v>423</v>
      </c>
      <c r="D652" s="6" t="s">
        <v>431</v>
      </c>
      <c r="E652" s="9">
        <v>20</v>
      </c>
      <c r="F652" s="15">
        <v>1</v>
      </c>
      <c r="G652" s="15" t="s">
        <v>1281</v>
      </c>
      <c r="H652" s="6" t="s">
        <v>432</v>
      </c>
    </row>
    <row r="653" spans="1:8" x14ac:dyDescent="0.2">
      <c r="A653" s="6" t="s">
        <v>214</v>
      </c>
      <c r="B653" s="6" t="s">
        <v>522</v>
      </c>
      <c r="C653" s="6" t="s">
        <v>423</v>
      </c>
      <c r="D653" s="6" t="s">
        <v>491</v>
      </c>
      <c r="E653" s="9">
        <v>17</v>
      </c>
      <c r="F653" s="15">
        <v>1</v>
      </c>
      <c r="G653" s="15" t="s">
        <v>1082</v>
      </c>
      <c r="H653" s="6" t="s">
        <v>492</v>
      </c>
    </row>
    <row r="654" spans="1:8" x14ac:dyDescent="0.2">
      <c r="A654" s="6" t="s">
        <v>214</v>
      </c>
      <c r="B654" s="6" t="s">
        <v>522</v>
      </c>
      <c r="C654" s="6" t="s">
        <v>423</v>
      </c>
      <c r="D654" s="6" t="s">
        <v>493</v>
      </c>
      <c r="E654" s="9">
        <v>4</v>
      </c>
      <c r="F654" s="15">
        <v>1</v>
      </c>
      <c r="G654" s="15" t="s">
        <v>1082</v>
      </c>
      <c r="H654" s="6" t="s">
        <v>494</v>
      </c>
    </row>
    <row r="655" spans="1:8" x14ac:dyDescent="0.2">
      <c r="A655" s="6" t="s">
        <v>214</v>
      </c>
      <c r="B655" s="6" t="s">
        <v>522</v>
      </c>
      <c r="C655" s="6" t="s">
        <v>423</v>
      </c>
      <c r="D655" s="6" t="s">
        <v>457</v>
      </c>
      <c r="E655" s="9">
        <v>30</v>
      </c>
      <c r="F655" s="15">
        <v>3</v>
      </c>
      <c r="G655" s="15" t="s">
        <v>1281</v>
      </c>
      <c r="H655" s="6" t="s">
        <v>458</v>
      </c>
    </row>
    <row r="656" spans="1:8" x14ac:dyDescent="0.2">
      <c r="A656" s="6" t="s">
        <v>214</v>
      </c>
      <c r="B656" s="6" t="s">
        <v>522</v>
      </c>
      <c r="C656" s="6" t="s">
        <v>423</v>
      </c>
      <c r="D656" s="6" t="s">
        <v>472</v>
      </c>
      <c r="E656" s="9">
        <v>24</v>
      </c>
      <c r="F656" s="15">
        <v>1</v>
      </c>
      <c r="G656" s="15" t="s">
        <v>1082</v>
      </c>
      <c r="H656" s="6" t="s">
        <v>473</v>
      </c>
    </row>
    <row r="657" spans="1:8" x14ac:dyDescent="0.2">
      <c r="A657" s="6" t="s">
        <v>214</v>
      </c>
      <c r="B657" s="6" t="s">
        <v>522</v>
      </c>
      <c r="C657" s="6" t="s">
        <v>423</v>
      </c>
      <c r="D657" s="6" t="s">
        <v>437</v>
      </c>
      <c r="E657" s="9">
        <v>30</v>
      </c>
      <c r="F657" s="15">
        <v>0</v>
      </c>
      <c r="G657" s="15" t="s">
        <v>1082</v>
      </c>
      <c r="H657" s="6" t="s">
        <v>438</v>
      </c>
    </row>
    <row r="658" spans="1:8" x14ac:dyDescent="0.2">
      <c r="A658" s="6" t="s">
        <v>214</v>
      </c>
      <c r="B658" s="6" t="s">
        <v>522</v>
      </c>
      <c r="C658" s="6" t="s">
        <v>423</v>
      </c>
      <c r="D658" s="6" t="s">
        <v>459</v>
      </c>
      <c r="E658" s="9">
        <v>30</v>
      </c>
      <c r="F658" s="15">
        <v>1</v>
      </c>
      <c r="G658" s="15" t="s">
        <v>1082</v>
      </c>
      <c r="H658" s="6" t="s">
        <v>460</v>
      </c>
    </row>
    <row r="659" spans="1:8" x14ac:dyDescent="0.2">
      <c r="A659" s="6" t="s">
        <v>214</v>
      </c>
      <c r="B659" s="6" t="s">
        <v>522</v>
      </c>
      <c r="C659" s="6" t="s">
        <v>423</v>
      </c>
      <c r="D659" s="6" t="s">
        <v>426</v>
      </c>
      <c r="E659" s="9">
        <v>250</v>
      </c>
      <c r="F659" s="15">
        <v>1</v>
      </c>
      <c r="G659" s="15" t="s">
        <v>1082</v>
      </c>
      <c r="H659" s="6" t="s">
        <v>488</v>
      </c>
    </row>
    <row r="660" spans="1:8" x14ac:dyDescent="0.2">
      <c r="A660" s="6" t="s">
        <v>214</v>
      </c>
      <c r="B660" s="6" t="s">
        <v>522</v>
      </c>
      <c r="C660" s="6" t="s">
        <v>423</v>
      </c>
      <c r="D660" s="6" t="s">
        <v>425</v>
      </c>
      <c r="E660" s="9">
        <v>120</v>
      </c>
      <c r="F660" s="15">
        <v>2</v>
      </c>
      <c r="G660" s="15" t="s">
        <v>1281</v>
      </c>
      <c r="H660" s="6" t="s">
        <v>488</v>
      </c>
    </row>
    <row r="661" spans="1:8" x14ac:dyDescent="0.2">
      <c r="A661" s="6" t="s">
        <v>214</v>
      </c>
      <c r="B661" s="6" t="s">
        <v>522</v>
      </c>
      <c r="C661" s="6" t="s">
        <v>423</v>
      </c>
      <c r="D661" s="6" t="s">
        <v>424</v>
      </c>
      <c r="E661" s="9">
        <v>120</v>
      </c>
      <c r="F661" s="15">
        <v>3</v>
      </c>
      <c r="G661" s="15" t="s">
        <v>1281</v>
      </c>
      <c r="H661" s="6" t="s">
        <v>488</v>
      </c>
    </row>
    <row r="662" spans="1:8" x14ac:dyDescent="0.2">
      <c r="A662" s="6" t="s">
        <v>214</v>
      </c>
      <c r="B662" s="6" t="s">
        <v>522</v>
      </c>
      <c r="C662" s="6" t="s">
        <v>423</v>
      </c>
      <c r="D662" s="6" t="s">
        <v>514</v>
      </c>
      <c r="E662" s="9">
        <v>9</v>
      </c>
      <c r="F662" s="15">
        <v>1</v>
      </c>
      <c r="G662" s="15" t="s">
        <v>1082</v>
      </c>
      <c r="H662" s="6" t="s">
        <v>488</v>
      </c>
    </row>
    <row r="663" spans="1:8" x14ac:dyDescent="0.2">
      <c r="A663" s="6" t="s">
        <v>214</v>
      </c>
      <c r="B663" s="6" t="s">
        <v>522</v>
      </c>
      <c r="C663" s="6" t="s">
        <v>423</v>
      </c>
      <c r="D663" s="6" t="s">
        <v>461</v>
      </c>
      <c r="E663" s="9">
        <v>5</v>
      </c>
      <c r="F663" s="15">
        <v>3</v>
      </c>
      <c r="G663" s="15" t="s">
        <v>1281</v>
      </c>
      <c r="H663" s="6" t="s">
        <v>488</v>
      </c>
    </row>
    <row r="664" spans="1:8" x14ac:dyDescent="0.2">
      <c r="A664" s="6" t="s">
        <v>214</v>
      </c>
      <c r="B664" s="6" t="s">
        <v>522</v>
      </c>
      <c r="C664" s="6" t="s">
        <v>420</v>
      </c>
      <c r="D664" s="6" t="s">
        <v>443</v>
      </c>
      <c r="E664" s="9">
        <v>30</v>
      </c>
      <c r="F664" s="15">
        <v>4</v>
      </c>
      <c r="G664" s="15" t="s">
        <v>1281</v>
      </c>
      <c r="H664" s="6" t="s">
        <v>444</v>
      </c>
    </row>
    <row r="665" spans="1:8" x14ac:dyDescent="0.2">
      <c r="A665" s="6" t="s">
        <v>214</v>
      </c>
      <c r="B665" s="6" t="s">
        <v>522</v>
      </c>
      <c r="C665" s="6" t="s">
        <v>420</v>
      </c>
      <c r="D665" s="6" t="s">
        <v>429</v>
      </c>
      <c r="E665" s="9">
        <v>10</v>
      </c>
      <c r="F665" s="15">
        <v>2</v>
      </c>
      <c r="G665" s="15" t="s">
        <v>1281</v>
      </c>
      <c r="H665" s="6" t="s">
        <v>430</v>
      </c>
    </row>
    <row r="666" spans="1:8" x14ac:dyDescent="0.2">
      <c r="A666" s="6" t="s">
        <v>214</v>
      </c>
      <c r="B666" s="6" t="s">
        <v>522</v>
      </c>
      <c r="C666" s="6" t="s">
        <v>420</v>
      </c>
      <c r="D666" s="6" t="s">
        <v>433</v>
      </c>
      <c r="E666" s="9">
        <v>80</v>
      </c>
      <c r="F666" s="15">
        <v>5</v>
      </c>
      <c r="G666" s="15" t="s">
        <v>1281</v>
      </c>
      <c r="H666" s="6" t="s">
        <v>434</v>
      </c>
    </row>
    <row r="667" spans="1:8" x14ac:dyDescent="0.2">
      <c r="A667" s="6" t="s">
        <v>214</v>
      </c>
      <c r="B667" s="6" t="s">
        <v>522</v>
      </c>
      <c r="C667" s="6" t="s">
        <v>420</v>
      </c>
      <c r="D667" s="6" t="s">
        <v>435</v>
      </c>
      <c r="E667" s="9">
        <v>50</v>
      </c>
      <c r="F667" s="15">
        <v>3</v>
      </c>
      <c r="G667" s="15" t="s">
        <v>1281</v>
      </c>
      <c r="H667" s="6" t="s">
        <v>436</v>
      </c>
    </row>
    <row r="668" spans="1:8" x14ac:dyDescent="0.2">
      <c r="A668" s="6" t="s">
        <v>214</v>
      </c>
      <c r="B668" s="6" t="s">
        <v>522</v>
      </c>
      <c r="C668" s="6" t="s">
        <v>420</v>
      </c>
      <c r="D668" s="6" t="s">
        <v>441</v>
      </c>
      <c r="E668" s="9">
        <v>24</v>
      </c>
      <c r="F668" s="15">
        <v>2</v>
      </c>
      <c r="G668" s="15" t="s">
        <v>1281</v>
      </c>
      <c r="H668" s="6" t="s">
        <v>442</v>
      </c>
    </row>
    <row r="669" spans="1:8" x14ac:dyDescent="0.2">
      <c r="A669" s="6" t="s">
        <v>214</v>
      </c>
      <c r="B669" s="6" t="s">
        <v>522</v>
      </c>
      <c r="C669" s="6" t="s">
        <v>420</v>
      </c>
      <c r="D669" s="6" t="s">
        <v>447</v>
      </c>
      <c r="E669" s="9">
        <v>20</v>
      </c>
      <c r="F669" s="15">
        <v>5</v>
      </c>
      <c r="G669" s="15" t="s">
        <v>1281</v>
      </c>
      <c r="H669" s="6" t="s">
        <v>448</v>
      </c>
    </row>
    <row r="670" spans="1:8" x14ac:dyDescent="0.2">
      <c r="A670" s="6" t="s">
        <v>214</v>
      </c>
      <c r="B670" s="6" t="s">
        <v>522</v>
      </c>
      <c r="C670" s="6" t="s">
        <v>420</v>
      </c>
      <c r="D670" s="6" t="s">
        <v>445</v>
      </c>
      <c r="E670" s="9">
        <v>30</v>
      </c>
      <c r="F670" s="15">
        <v>4</v>
      </c>
      <c r="G670" s="15" t="s">
        <v>1281</v>
      </c>
      <c r="H670" s="6" t="s">
        <v>446</v>
      </c>
    </row>
    <row r="671" spans="1:8" x14ac:dyDescent="0.2">
      <c r="A671" s="6" t="s">
        <v>214</v>
      </c>
      <c r="B671" s="6" t="s">
        <v>522</v>
      </c>
      <c r="C671" s="6" t="s">
        <v>420</v>
      </c>
      <c r="D671" s="6" t="s">
        <v>427</v>
      </c>
      <c r="E671" s="9">
        <v>35</v>
      </c>
      <c r="F671" s="15">
        <v>4</v>
      </c>
      <c r="G671" s="15" t="s">
        <v>1281</v>
      </c>
      <c r="H671" s="6" t="s">
        <v>428</v>
      </c>
    </row>
    <row r="672" spans="1:8" x14ac:dyDescent="0.2">
      <c r="A672" s="6" t="s">
        <v>214</v>
      </c>
      <c r="B672" s="6" t="s">
        <v>522</v>
      </c>
      <c r="C672" s="6" t="s">
        <v>420</v>
      </c>
      <c r="D672" s="6" t="s">
        <v>421</v>
      </c>
      <c r="E672" s="9">
        <v>250</v>
      </c>
      <c r="F672" s="15">
        <v>3</v>
      </c>
      <c r="G672" s="15" t="s">
        <v>1281</v>
      </c>
      <c r="H672" s="6" t="s">
        <v>422</v>
      </c>
    </row>
    <row r="673" spans="1:8" x14ac:dyDescent="0.2">
      <c r="A673" s="6" t="s">
        <v>214</v>
      </c>
      <c r="B673" s="6" t="s">
        <v>522</v>
      </c>
      <c r="C673" s="7" t="s">
        <v>234</v>
      </c>
      <c r="D673" s="6" t="s">
        <v>243</v>
      </c>
      <c r="E673" s="9">
        <v>6000</v>
      </c>
      <c r="F673" s="15">
        <v>7</v>
      </c>
      <c r="G673" s="15" t="s">
        <v>1281</v>
      </c>
      <c r="H673" s="6" t="s">
        <v>1629</v>
      </c>
    </row>
    <row r="674" spans="1:8" x14ac:dyDescent="0.2">
      <c r="A674" s="6" t="s">
        <v>214</v>
      </c>
      <c r="B674" s="6" t="s">
        <v>522</v>
      </c>
      <c r="C674" s="7" t="s">
        <v>234</v>
      </c>
      <c r="D674" s="6" t="s">
        <v>2306</v>
      </c>
      <c r="E674" s="9">
        <v>500</v>
      </c>
      <c r="F674" s="15">
        <v>22</v>
      </c>
      <c r="G674" s="15" t="s">
        <v>1281</v>
      </c>
      <c r="H674" s="6" t="s">
        <v>1629</v>
      </c>
    </row>
    <row r="675" spans="1:8" x14ac:dyDescent="0.2">
      <c r="A675" s="6" t="s">
        <v>214</v>
      </c>
      <c r="B675" s="6" t="s">
        <v>522</v>
      </c>
      <c r="C675" s="6" t="s">
        <v>39</v>
      </c>
      <c r="D675" s="6" t="s">
        <v>467</v>
      </c>
      <c r="E675" s="9">
        <v>16</v>
      </c>
      <c r="F675" s="15">
        <v>3</v>
      </c>
      <c r="G675" s="15" t="s">
        <v>1281</v>
      </c>
      <c r="H675" s="6" t="s">
        <v>468</v>
      </c>
    </row>
    <row r="676" spans="1:8" x14ac:dyDescent="0.2">
      <c r="A676" s="6" t="s">
        <v>214</v>
      </c>
      <c r="B676" s="6" t="s">
        <v>522</v>
      </c>
      <c r="C676" s="6" t="s">
        <v>39</v>
      </c>
      <c r="D676" s="6" t="s">
        <v>475</v>
      </c>
      <c r="E676" s="9">
        <v>40</v>
      </c>
      <c r="F676" s="15">
        <v>1</v>
      </c>
      <c r="G676" s="15" t="s">
        <v>1082</v>
      </c>
      <c r="H676" s="6" t="s">
        <v>476</v>
      </c>
    </row>
    <row r="677" spans="1:8" x14ac:dyDescent="0.2">
      <c r="A677" s="6" t="s">
        <v>214</v>
      </c>
      <c r="B677" s="6" t="s">
        <v>522</v>
      </c>
      <c r="C677" s="6" t="s">
        <v>39</v>
      </c>
      <c r="D677" s="6" t="s">
        <v>505</v>
      </c>
      <c r="E677" s="9">
        <v>17</v>
      </c>
      <c r="F677" s="15">
        <v>4</v>
      </c>
      <c r="G677" s="15" t="s">
        <v>1281</v>
      </c>
      <c r="H677" s="6" t="s">
        <v>506</v>
      </c>
    </row>
    <row r="678" spans="1:8" x14ac:dyDescent="0.2">
      <c r="A678" s="6" t="s">
        <v>214</v>
      </c>
      <c r="B678" s="6" t="s">
        <v>522</v>
      </c>
      <c r="C678" s="6" t="s">
        <v>39</v>
      </c>
      <c r="D678" s="6" t="s">
        <v>373</v>
      </c>
      <c r="E678" s="9">
        <v>429</v>
      </c>
      <c r="F678" s="15">
        <v>1</v>
      </c>
      <c r="G678" s="15" t="s">
        <v>1082</v>
      </c>
      <c r="H678" s="6" t="s">
        <v>374</v>
      </c>
    </row>
    <row r="679" spans="1:8" x14ac:dyDescent="0.2">
      <c r="A679" s="6" t="s">
        <v>214</v>
      </c>
      <c r="B679" s="6" t="s">
        <v>522</v>
      </c>
      <c r="C679" s="6" t="s">
        <v>39</v>
      </c>
      <c r="D679" s="6" t="s">
        <v>497</v>
      </c>
      <c r="E679" s="9">
        <v>25</v>
      </c>
      <c r="F679" s="15">
        <v>5</v>
      </c>
      <c r="G679" s="15" t="s">
        <v>1281</v>
      </c>
      <c r="H679" s="6" t="s">
        <v>498</v>
      </c>
    </row>
    <row r="680" spans="1:8" x14ac:dyDescent="0.2">
      <c r="A680" s="6" t="s">
        <v>214</v>
      </c>
      <c r="B680" s="6" t="s">
        <v>522</v>
      </c>
      <c r="C680" s="6" t="s">
        <v>39</v>
      </c>
      <c r="D680" s="6" t="s">
        <v>509</v>
      </c>
      <c r="E680" s="9">
        <v>17.5</v>
      </c>
      <c r="F680" s="15">
        <v>2</v>
      </c>
      <c r="G680" s="15" t="s">
        <v>1281</v>
      </c>
      <c r="H680" s="6" t="s">
        <v>510</v>
      </c>
    </row>
    <row r="681" spans="1:8" x14ac:dyDescent="0.2">
      <c r="A681" s="6" t="s">
        <v>214</v>
      </c>
      <c r="B681" s="6" t="s">
        <v>522</v>
      </c>
      <c r="C681" s="6" t="s">
        <v>39</v>
      </c>
      <c r="D681" s="6" t="s">
        <v>499</v>
      </c>
      <c r="E681" s="9">
        <v>189</v>
      </c>
      <c r="F681" s="15">
        <v>4</v>
      </c>
      <c r="G681" s="15" t="s">
        <v>1281</v>
      </c>
      <c r="H681" s="6" t="s">
        <v>500</v>
      </c>
    </row>
    <row r="682" spans="1:8" x14ac:dyDescent="0.2">
      <c r="A682" s="6" t="s">
        <v>214</v>
      </c>
      <c r="B682" s="6" t="s">
        <v>522</v>
      </c>
      <c r="C682" s="6" t="s">
        <v>39</v>
      </c>
      <c r="D682" s="6" t="s">
        <v>451</v>
      </c>
      <c r="E682" s="9">
        <v>17</v>
      </c>
      <c r="F682" s="15">
        <v>5</v>
      </c>
      <c r="G682" s="15" t="s">
        <v>1281</v>
      </c>
      <c r="H682" s="6" t="s">
        <v>452</v>
      </c>
    </row>
    <row r="683" spans="1:8" x14ac:dyDescent="0.2">
      <c r="A683" s="6" t="s">
        <v>214</v>
      </c>
      <c r="B683" s="6" t="s">
        <v>522</v>
      </c>
      <c r="C683" s="6" t="s">
        <v>39</v>
      </c>
      <c r="D683" s="6" t="s">
        <v>481</v>
      </c>
      <c r="E683" s="9">
        <v>8</v>
      </c>
      <c r="F683" s="15">
        <v>1</v>
      </c>
      <c r="G683" s="15" t="s">
        <v>1082</v>
      </c>
      <c r="H683" s="6" t="s">
        <v>482</v>
      </c>
    </row>
    <row r="684" spans="1:8" x14ac:dyDescent="0.2">
      <c r="A684" s="6" t="s">
        <v>214</v>
      </c>
      <c r="B684" s="6" t="s">
        <v>522</v>
      </c>
      <c r="C684" s="6" t="s">
        <v>39</v>
      </c>
      <c r="D684" s="6" t="s">
        <v>371</v>
      </c>
      <c r="E684" s="9">
        <v>106.98</v>
      </c>
      <c r="F684" s="15">
        <v>1</v>
      </c>
      <c r="G684" s="15" t="s">
        <v>1281</v>
      </c>
      <c r="H684" s="6" t="s">
        <v>372</v>
      </c>
    </row>
    <row r="685" spans="1:8" x14ac:dyDescent="0.2">
      <c r="A685" s="6" t="s">
        <v>214</v>
      </c>
      <c r="B685" s="6" t="s">
        <v>522</v>
      </c>
      <c r="C685" s="6" t="s">
        <v>39</v>
      </c>
      <c r="D685" s="6" t="s">
        <v>455</v>
      </c>
      <c r="E685" s="9">
        <v>55</v>
      </c>
      <c r="F685" s="15">
        <v>5</v>
      </c>
      <c r="G685" s="15" t="s">
        <v>1281</v>
      </c>
      <c r="H685" s="6" t="s">
        <v>456</v>
      </c>
    </row>
    <row r="686" spans="1:8" x14ac:dyDescent="0.2">
      <c r="A686" s="6" t="s">
        <v>214</v>
      </c>
      <c r="B686" s="6" t="s">
        <v>522</v>
      </c>
      <c r="C686" s="6" t="s">
        <v>39</v>
      </c>
      <c r="D686" s="6" t="s">
        <v>453</v>
      </c>
      <c r="E686" s="9">
        <v>101</v>
      </c>
      <c r="F686" s="15">
        <v>5</v>
      </c>
      <c r="G686" s="15" t="s">
        <v>1281</v>
      </c>
      <c r="H686" s="6" t="s">
        <v>454</v>
      </c>
    </row>
    <row r="687" spans="1:8" x14ac:dyDescent="0.2">
      <c r="A687" s="6" t="s">
        <v>214</v>
      </c>
      <c r="B687" s="6" t="s">
        <v>522</v>
      </c>
      <c r="C687" s="6" t="s">
        <v>39</v>
      </c>
      <c r="D687" s="6" t="s">
        <v>414</v>
      </c>
      <c r="E687" s="9">
        <v>97</v>
      </c>
      <c r="F687" s="15">
        <v>5</v>
      </c>
      <c r="G687" s="15" t="s">
        <v>1281</v>
      </c>
      <c r="H687" s="6" t="s">
        <v>415</v>
      </c>
    </row>
    <row r="688" spans="1:8" x14ac:dyDescent="0.2">
      <c r="A688" s="6" t="s">
        <v>214</v>
      </c>
      <c r="B688" s="6" t="s">
        <v>522</v>
      </c>
      <c r="C688" s="6" t="s">
        <v>39</v>
      </c>
      <c r="D688" s="6" t="s">
        <v>392</v>
      </c>
      <c r="E688" s="9">
        <v>60</v>
      </c>
      <c r="F688" s="15">
        <v>1</v>
      </c>
      <c r="G688" s="15" t="s">
        <v>1082</v>
      </c>
      <c r="H688" s="6" t="s">
        <v>393</v>
      </c>
    </row>
    <row r="689" spans="1:8" x14ac:dyDescent="0.2">
      <c r="A689" s="6" t="s">
        <v>214</v>
      </c>
      <c r="B689" s="6" t="s">
        <v>522</v>
      </c>
      <c r="C689" s="6" t="s">
        <v>39</v>
      </c>
      <c r="D689" s="6" t="s">
        <v>479</v>
      </c>
      <c r="E689" s="9">
        <v>18</v>
      </c>
      <c r="F689" s="15">
        <v>1</v>
      </c>
      <c r="G689" s="15" t="s">
        <v>1082</v>
      </c>
      <c r="H689" s="6" t="s">
        <v>480</v>
      </c>
    </row>
    <row r="690" spans="1:8" x14ac:dyDescent="0.2">
      <c r="A690" s="6" t="s">
        <v>214</v>
      </c>
      <c r="B690" s="6" t="s">
        <v>522</v>
      </c>
      <c r="C690" s="6" t="s">
        <v>39</v>
      </c>
      <c r="D690" s="6" t="s">
        <v>512</v>
      </c>
      <c r="E690" s="9">
        <v>25</v>
      </c>
      <c r="F690" s="15">
        <v>6</v>
      </c>
      <c r="G690" s="15" t="s">
        <v>1281</v>
      </c>
      <c r="H690" s="6" t="s">
        <v>513</v>
      </c>
    </row>
    <row r="691" spans="1:8" x14ac:dyDescent="0.2">
      <c r="A691" s="6" t="s">
        <v>214</v>
      </c>
      <c r="B691" s="6" t="s">
        <v>522</v>
      </c>
      <c r="C691" s="6" t="s">
        <v>39</v>
      </c>
      <c r="D691" s="6" t="s">
        <v>385</v>
      </c>
      <c r="E691" s="9">
        <v>20</v>
      </c>
      <c r="F691" s="15">
        <v>3</v>
      </c>
      <c r="G691" s="15" t="s">
        <v>1281</v>
      </c>
      <c r="H691" s="6" t="s">
        <v>386</v>
      </c>
    </row>
    <row r="692" spans="1:8" x14ac:dyDescent="0.2">
      <c r="A692" s="6" t="s">
        <v>214</v>
      </c>
      <c r="B692" s="6" t="s">
        <v>522</v>
      </c>
      <c r="C692" s="6" t="s">
        <v>39</v>
      </c>
      <c r="D692" s="6" t="s">
        <v>383</v>
      </c>
      <c r="E692" s="9">
        <v>50</v>
      </c>
      <c r="F692" s="15">
        <v>2</v>
      </c>
      <c r="G692" s="15" t="s">
        <v>1281</v>
      </c>
      <c r="H692" s="6" t="s">
        <v>384</v>
      </c>
    </row>
    <row r="693" spans="1:8" x14ac:dyDescent="0.2">
      <c r="A693" s="6" t="s">
        <v>214</v>
      </c>
      <c r="B693" s="6" t="s">
        <v>522</v>
      </c>
      <c r="C693" s="6" t="s">
        <v>39</v>
      </c>
      <c r="D693" s="6" t="s">
        <v>388</v>
      </c>
      <c r="E693" s="9">
        <v>70</v>
      </c>
      <c r="F693" s="15">
        <v>2</v>
      </c>
      <c r="G693" s="15" t="s">
        <v>1281</v>
      </c>
      <c r="H693" s="6" t="s">
        <v>389</v>
      </c>
    </row>
    <row r="694" spans="1:8" x14ac:dyDescent="0.2">
      <c r="A694" s="6" t="s">
        <v>214</v>
      </c>
      <c r="B694" s="6" t="s">
        <v>522</v>
      </c>
      <c r="C694" s="6" t="s">
        <v>39</v>
      </c>
      <c r="D694" s="6" t="s">
        <v>503</v>
      </c>
      <c r="E694" s="9">
        <v>25</v>
      </c>
      <c r="F694" s="15">
        <v>5</v>
      </c>
      <c r="G694" s="15" t="s">
        <v>1281</v>
      </c>
      <c r="H694" s="6" t="s">
        <v>504</v>
      </c>
    </row>
    <row r="695" spans="1:8" x14ac:dyDescent="0.2">
      <c r="A695" s="6" t="s">
        <v>214</v>
      </c>
      <c r="B695" s="6" t="s">
        <v>522</v>
      </c>
      <c r="C695" s="6" t="s">
        <v>39</v>
      </c>
      <c r="D695" s="6" t="s">
        <v>369</v>
      </c>
      <c r="E695" s="9">
        <v>199</v>
      </c>
      <c r="F695" s="15">
        <v>2</v>
      </c>
      <c r="G695" s="15" t="s">
        <v>1281</v>
      </c>
      <c r="H695" s="6" t="s">
        <v>370</v>
      </c>
    </row>
    <row r="696" spans="1:8" x14ac:dyDescent="0.2">
      <c r="A696" s="6" t="s">
        <v>214</v>
      </c>
      <c r="B696" s="6" t="s">
        <v>522</v>
      </c>
      <c r="C696" s="6" t="s">
        <v>39</v>
      </c>
      <c r="D696" s="6" t="s">
        <v>485</v>
      </c>
      <c r="E696" s="9">
        <v>20</v>
      </c>
      <c r="F696" s="15">
        <v>3</v>
      </c>
      <c r="G696" s="15" t="s">
        <v>1281</v>
      </c>
      <c r="H696" s="6" t="s">
        <v>486</v>
      </c>
    </row>
    <row r="697" spans="1:8" x14ac:dyDescent="0.2">
      <c r="A697" s="6" t="s">
        <v>214</v>
      </c>
      <c r="B697" s="6" t="s">
        <v>522</v>
      </c>
      <c r="C697" s="6" t="s">
        <v>39</v>
      </c>
      <c r="D697" s="6" t="s">
        <v>439</v>
      </c>
      <c r="E697" s="9">
        <v>30</v>
      </c>
      <c r="F697" s="15">
        <v>3</v>
      </c>
      <c r="G697" s="15" t="s">
        <v>1281</v>
      </c>
      <c r="H697" s="6" t="s">
        <v>440</v>
      </c>
    </row>
    <row r="698" spans="1:8" x14ac:dyDescent="0.2">
      <c r="A698" s="6" t="s">
        <v>214</v>
      </c>
      <c r="B698" s="6" t="s">
        <v>522</v>
      </c>
      <c r="C698" s="6" t="s">
        <v>39</v>
      </c>
      <c r="D698" s="6" t="s">
        <v>477</v>
      </c>
      <c r="E698" s="9">
        <v>24</v>
      </c>
      <c r="F698" s="15">
        <v>2</v>
      </c>
      <c r="G698" s="15" t="s">
        <v>1281</v>
      </c>
      <c r="H698" s="6" t="s">
        <v>478</v>
      </c>
    </row>
    <row r="699" spans="1:8" x14ac:dyDescent="0.2">
      <c r="A699" s="6" t="s">
        <v>214</v>
      </c>
      <c r="B699" s="6" t="s">
        <v>522</v>
      </c>
      <c r="C699" s="6" t="s">
        <v>39</v>
      </c>
      <c r="D699" s="6" t="s">
        <v>495</v>
      </c>
      <c r="E699" s="9">
        <v>9</v>
      </c>
      <c r="F699" s="15">
        <v>5</v>
      </c>
      <c r="G699" s="15" t="s">
        <v>1281</v>
      </c>
      <c r="H699" s="6" t="s">
        <v>496</v>
      </c>
    </row>
    <row r="700" spans="1:8" x14ac:dyDescent="0.2">
      <c r="A700" s="6" t="s">
        <v>214</v>
      </c>
      <c r="B700" s="6" t="s">
        <v>522</v>
      </c>
      <c r="C700" s="6" t="s">
        <v>39</v>
      </c>
      <c r="D700" s="6" t="s">
        <v>390</v>
      </c>
      <c r="E700" s="9">
        <v>38</v>
      </c>
      <c r="F700" s="15">
        <v>1</v>
      </c>
      <c r="G700" s="15" t="s">
        <v>1082</v>
      </c>
      <c r="H700" s="6" t="s">
        <v>391</v>
      </c>
    </row>
    <row r="701" spans="1:8" x14ac:dyDescent="0.2">
      <c r="A701" s="6" t="s">
        <v>214</v>
      </c>
      <c r="B701" s="6" t="s">
        <v>522</v>
      </c>
      <c r="C701" s="6" t="s">
        <v>39</v>
      </c>
      <c r="D701" s="6" t="s">
        <v>381</v>
      </c>
      <c r="E701" s="9">
        <v>60</v>
      </c>
      <c r="F701" s="15">
        <v>4</v>
      </c>
      <c r="G701" s="15" t="s">
        <v>1281</v>
      </c>
      <c r="H701" s="6" t="s">
        <v>382</v>
      </c>
    </row>
    <row r="702" spans="1:8" x14ac:dyDescent="0.2">
      <c r="A702" s="6" t="s">
        <v>214</v>
      </c>
      <c r="B702" s="6" t="s">
        <v>522</v>
      </c>
      <c r="C702" s="6" t="s">
        <v>39</v>
      </c>
      <c r="D702" s="6" t="s">
        <v>449</v>
      </c>
      <c r="E702" s="9">
        <v>40</v>
      </c>
      <c r="F702" s="15">
        <v>4</v>
      </c>
      <c r="G702" s="15" t="s">
        <v>1281</v>
      </c>
      <c r="H702" s="6" t="s">
        <v>450</v>
      </c>
    </row>
    <row r="703" spans="1:8" x14ac:dyDescent="0.2">
      <c r="A703" s="6" t="s">
        <v>214</v>
      </c>
      <c r="B703" s="6" t="s">
        <v>522</v>
      </c>
      <c r="C703" s="6" t="s">
        <v>39</v>
      </c>
      <c r="D703" s="6" t="s">
        <v>469</v>
      </c>
      <c r="E703" s="9">
        <v>28</v>
      </c>
      <c r="F703" s="15">
        <v>1</v>
      </c>
      <c r="G703" s="15" t="s">
        <v>1281</v>
      </c>
      <c r="H703" s="6" t="s">
        <v>470</v>
      </c>
    </row>
    <row r="704" spans="1:8" x14ac:dyDescent="0.2">
      <c r="A704" s="6" t="s">
        <v>214</v>
      </c>
      <c r="B704" s="6" t="s">
        <v>522</v>
      </c>
      <c r="C704" s="6" t="s">
        <v>39</v>
      </c>
      <c r="D704" s="6" t="s">
        <v>507</v>
      </c>
      <c r="E704" s="9">
        <v>13</v>
      </c>
      <c r="F704" s="15">
        <v>3</v>
      </c>
      <c r="G704" s="15" t="s">
        <v>1281</v>
      </c>
      <c r="H704" s="6" t="s">
        <v>508</v>
      </c>
    </row>
    <row r="705" spans="1:8" x14ac:dyDescent="0.2">
      <c r="A705" s="6" t="s">
        <v>214</v>
      </c>
      <c r="B705" s="6" t="s">
        <v>522</v>
      </c>
      <c r="C705" s="6" t="s">
        <v>39</v>
      </c>
      <c r="D705" s="6" t="s">
        <v>483</v>
      </c>
      <c r="E705" s="9">
        <v>20</v>
      </c>
      <c r="F705" s="15">
        <v>3</v>
      </c>
      <c r="G705" s="15" t="s">
        <v>1281</v>
      </c>
      <c r="H705" s="6" t="s">
        <v>484</v>
      </c>
    </row>
    <row r="706" spans="1:8" x14ac:dyDescent="0.2">
      <c r="A706" s="6" t="s">
        <v>214</v>
      </c>
      <c r="B706" s="6" t="s">
        <v>522</v>
      </c>
      <c r="C706" s="6" t="s">
        <v>39</v>
      </c>
      <c r="D706" s="6" t="s">
        <v>487</v>
      </c>
      <c r="E706" s="9">
        <v>7</v>
      </c>
      <c r="F706" s="15">
        <v>2</v>
      </c>
      <c r="G706" s="15" t="s">
        <v>1281</v>
      </c>
      <c r="H706" s="6" t="s">
        <v>488</v>
      </c>
    </row>
    <row r="707" spans="1:8" x14ac:dyDescent="0.2">
      <c r="A707" s="6" t="s">
        <v>214</v>
      </c>
      <c r="B707" s="6" t="s">
        <v>522</v>
      </c>
      <c r="C707" s="6" t="s">
        <v>39</v>
      </c>
      <c r="D707" s="6" t="s">
        <v>501</v>
      </c>
      <c r="E707" s="9">
        <v>26</v>
      </c>
      <c r="F707" s="15">
        <v>4</v>
      </c>
      <c r="G707" s="15" t="s">
        <v>1281</v>
      </c>
      <c r="H707" s="6" t="s">
        <v>488</v>
      </c>
    </row>
    <row r="708" spans="1:8" x14ac:dyDescent="0.2">
      <c r="A708" s="6" t="s">
        <v>214</v>
      </c>
      <c r="B708" s="6" t="s">
        <v>522</v>
      </c>
      <c r="C708" s="6" t="s">
        <v>39</v>
      </c>
      <c r="D708" s="6" t="s">
        <v>502</v>
      </c>
      <c r="E708" s="9">
        <v>22</v>
      </c>
      <c r="F708" s="15">
        <v>3</v>
      </c>
      <c r="G708" s="15" t="s">
        <v>1281</v>
      </c>
      <c r="H708" s="6" t="s">
        <v>488</v>
      </c>
    </row>
    <row r="709" spans="1:8" x14ac:dyDescent="0.2">
      <c r="A709" s="6" t="s">
        <v>214</v>
      </c>
      <c r="B709" s="6" t="s">
        <v>522</v>
      </c>
      <c r="C709" s="6" t="s">
        <v>39</v>
      </c>
      <c r="D709" s="6" t="s">
        <v>511</v>
      </c>
      <c r="E709" s="9">
        <v>14</v>
      </c>
      <c r="F709" s="15">
        <v>2</v>
      </c>
      <c r="G709" s="15" t="s">
        <v>1281</v>
      </c>
      <c r="H709" s="6" t="s">
        <v>488</v>
      </c>
    </row>
    <row r="710" spans="1:8" x14ac:dyDescent="0.2">
      <c r="A710" s="6" t="s">
        <v>214</v>
      </c>
      <c r="B710" s="6" t="s">
        <v>522</v>
      </c>
      <c r="C710" s="6" t="s">
        <v>39</v>
      </c>
      <c r="D710" s="6" t="s">
        <v>471</v>
      </c>
      <c r="E710" s="9">
        <v>30</v>
      </c>
      <c r="F710" s="15">
        <v>1</v>
      </c>
      <c r="G710" s="15" t="s">
        <v>1082</v>
      </c>
      <c r="H710" s="6" t="s">
        <v>488</v>
      </c>
    </row>
    <row r="711" spans="1:8" x14ac:dyDescent="0.2">
      <c r="A711" s="6" t="s">
        <v>214</v>
      </c>
      <c r="B711" s="6" t="s">
        <v>522</v>
      </c>
      <c r="C711" s="6" t="s">
        <v>39</v>
      </c>
      <c r="D711" s="6" t="s">
        <v>387</v>
      </c>
      <c r="E711" s="9">
        <v>80</v>
      </c>
      <c r="F711" s="15">
        <v>1</v>
      </c>
      <c r="G711" s="15" t="s">
        <v>1281</v>
      </c>
      <c r="H711" s="6" t="s">
        <v>488</v>
      </c>
    </row>
    <row r="712" spans="1:8" x14ac:dyDescent="0.2">
      <c r="A712" s="6" t="s">
        <v>214</v>
      </c>
      <c r="B712" s="6" t="s">
        <v>522</v>
      </c>
      <c r="C712" s="6" t="s">
        <v>39</v>
      </c>
      <c r="D712" s="6" t="s">
        <v>474</v>
      </c>
      <c r="E712" s="9">
        <v>20</v>
      </c>
      <c r="F712" s="15">
        <v>1</v>
      </c>
      <c r="G712" s="15" t="s">
        <v>1281</v>
      </c>
      <c r="H712" s="6" t="s">
        <v>488</v>
      </c>
    </row>
    <row r="713" spans="1:8" x14ac:dyDescent="0.2">
      <c r="A713" s="6" t="s">
        <v>214</v>
      </c>
      <c r="B713" s="6" t="s">
        <v>1669</v>
      </c>
      <c r="C713" s="7" t="s">
        <v>39</v>
      </c>
      <c r="D713" s="6" t="s">
        <v>1670</v>
      </c>
      <c r="E713" s="9">
        <v>25</v>
      </c>
      <c r="F713" s="15">
        <v>1</v>
      </c>
      <c r="G713" s="15" t="s">
        <v>1082</v>
      </c>
      <c r="H713" s="6" t="s">
        <v>1543</v>
      </c>
    </row>
    <row r="714" spans="1:8" x14ac:dyDescent="0.2">
      <c r="A714" s="6" t="s">
        <v>214</v>
      </c>
      <c r="B714" s="6" t="s">
        <v>40</v>
      </c>
      <c r="C714" s="7" t="s">
        <v>63</v>
      </c>
      <c r="D714" s="6" t="s">
        <v>529</v>
      </c>
      <c r="E714" s="9">
        <v>500</v>
      </c>
      <c r="F714" s="15">
        <v>15</v>
      </c>
      <c r="G714" s="18" t="s">
        <v>1281</v>
      </c>
      <c r="H714" s="16" t="s">
        <v>527</v>
      </c>
    </row>
    <row r="715" spans="1:8" x14ac:dyDescent="0.2">
      <c r="A715" s="6" t="s">
        <v>214</v>
      </c>
      <c r="B715" s="6" t="s">
        <v>1540</v>
      </c>
      <c r="C715" s="7" t="s">
        <v>1541</v>
      </c>
      <c r="D715" s="6" t="s">
        <v>1542</v>
      </c>
      <c r="E715" s="9">
        <v>50</v>
      </c>
      <c r="F715" s="15">
        <v>0</v>
      </c>
      <c r="G715" s="15" t="s">
        <v>1082</v>
      </c>
      <c r="H715" s="16" t="s">
        <v>1543</v>
      </c>
    </row>
    <row r="716" spans="1:8" x14ac:dyDescent="0.2">
      <c r="A716" s="6" t="s">
        <v>214</v>
      </c>
      <c r="B716" s="6" t="s">
        <v>1540</v>
      </c>
      <c r="C716" s="7" t="s">
        <v>1544</v>
      </c>
      <c r="D716" s="6" t="s">
        <v>1545</v>
      </c>
      <c r="E716" s="9">
        <v>25</v>
      </c>
      <c r="F716" s="15">
        <v>0</v>
      </c>
      <c r="G716" s="15" t="s">
        <v>1082</v>
      </c>
      <c r="H716" s="16" t="s">
        <v>1543</v>
      </c>
    </row>
    <row r="717" spans="1:8" x14ac:dyDescent="0.2">
      <c r="A717" s="6" t="s">
        <v>214</v>
      </c>
      <c r="B717" s="6" t="s">
        <v>535</v>
      </c>
      <c r="C717" s="7" t="s">
        <v>1437</v>
      </c>
      <c r="D717" s="6" t="s">
        <v>1438</v>
      </c>
      <c r="E717" s="9">
        <v>25</v>
      </c>
      <c r="F717" s="15">
        <v>1</v>
      </c>
      <c r="G717" s="15" t="s">
        <v>1082</v>
      </c>
      <c r="H717" s="16" t="s">
        <v>1392</v>
      </c>
    </row>
    <row r="718" spans="1:8" x14ac:dyDescent="0.2">
      <c r="A718" s="6" t="s">
        <v>214</v>
      </c>
      <c r="B718" s="6" t="s">
        <v>535</v>
      </c>
      <c r="C718" s="7" t="s">
        <v>1652</v>
      </c>
      <c r="D718" s="6" t="s">
        <v>1653</v>
      </c>
      <c r="E718" s="9">
        <v>70</v>
      </c>
      <c r="F718" s="15">
        <v>1</v>
      </c>
      <c r="G718" s="15" t="s">
        <v>1082</v>
      </c>
      <c r="H718" s="16" t="s">
        <v>1654</v>
      </c>
    </row>
    <row r="719" spans="1:8" x14ac:dyDescent="0.2">
      <c r="A719" s="6" t="s">
        <v>214</v>
      </c>
      <c r="B719" s="6" t="s">
        <v>535</v>
      </c>
      <c r="C719" s="7" t="s">
        <v>1642</v>
      </c>
      <c r="D719" s="6" t="s">
        <v>1643</v>
      </c>
      <c r="E719" s="9">
        <v>23</v>
      </c>
      <c r="F719" s="15">
        <v>2</v>
      </c>
      <c r="G719" s="15" t="s">
        <v>1281</v>
      </c>
      <c r="H719" s="16" t="s">
        <v>1483</v>
      </c>
    </row>
    <row r="720" spans="1:8" x14ac:dyDescent="0.2">
      <c r="A720" s="6" t="s">
        <v>214</v>
      </c>
      <c r="B720" s="6" t="s">
        <v>535</v>
      </c>
      <c r="C720" s="7" t="s">
        <v>1640</v>
      </c>
      <c r="D720" s="6" t="s">
        <v>1641</v>
      </c>
      <c r="E720" s="9">
        <v>97</v>
      </c>
      <c r="F720" s="15">
        <v>1</v>
      </c>
      <c r="G720" s="15" t="s">
        <v>1281</v>
      </c>
      <c r="H720" s="16" t="s">
        <v>1483</v>
      </c>
    </row>
    <row r="721" spans="1:8" x14ac:dyDescent="0.2">
      <c r="A721" s="6" t="s">
        <v>214</v>
      </c>
      <c r="B721" s="6" t="s">
        <v>535</v>
      </c>
      <c r="C721" s="7" t="s">
        <v>1635</v>
      </c>
      <c r="D721" s="6" t="s">
        <v>1636</v>
      </c>
      <c r="E721" s="9">
        <v>191</v>
      </c>
      <c r="F721" s="15">
        <v>5</v>
      </c>
      <c r="G721" s="15" t="s">
        <v>1281</v>
      </c>
      <c r="H721" s="16" t="s">
        <v>1483</v>
      </c>
    </row>
    <row r="722" spans="1:8" x14ac:dyDescent="0.2">
      <c r="A722" s="6" t="s">
        <v>214</v>
      </c>
      <c r="B722" s="6" t="s">
        <v>535</v>
      </c>
      <c r="C722" s="7" t="s">
        <v>1637</v>
      </c>
      <c r="D722" s="6" t="s">
        <v>1638</v>
      </c>
      <c r="E722" s="9">
        <v>31</v>
      </c>
      <c r="F722" s="15">
        <v>20</v>
      </c>
      <c r="G722" s="15" t="s">
        <v>1281</v>
      </c>
      <c r="H722" s="16" t="s">
        <v>1483</v>
      </c>
    </row>
    <row r="723" spans="1:8" x14ac:dyDescent="0.2">
      <c r="A723" s="6" t="s">
        <v>214</v>
      </c>
      <c r="B723" s="6" t="s">
        <v>535</v>
      </c>
      <c r="C723" s="7" t="s">
        <v>1639</v>
      </c>
      <c r="D723" s="6" t="s">
        <v>2348</v>
      </c>
      <c r="E723" s="9">
        <v>34</v>
      </c>
      <c r="F723" s="15">
        <v>3</v>
      </c>
      <c r="G723" s="15" t="s">
        <v>1281</v>
      </c>
      <c r="H723" s="16" t="s">
        <v>1483</v>
      </c>
    </row>
    <row r="724" spans="1:8" x14ac:dyDescent="0.2">
      <c r="A724" s="6" t="s">
        <v>214</v>
      </c>
      <c r="B724" s="6" t="s">
        <v>39</v>
      </c>
      <c r="C724" s="7" t="s">
        <v>1644</v>
      </c>
      <c r="D724" s="6" t="s">
        <v>1645</v>
      </c>
      <c r="E724" s="9">
        <v>35</v>
      </c>
      <c r="F724" s="15">
        <v>3</v>
      </c>
      <c r="G724" s="15" t="s">
        <v>1281</v>
      </c>
      <c r="H724" s="16" t="s">
        <v>631</v>
      </c>
    </row>
    <row r="725" spans="1:8" x14ac:dyDescent="0.2">
      <c r="A725" s="6" t="s">
        <v>214</v>
      </c>
      <c r="B725" s="6" t="s">
        <v>39</v>
      </c>
      <c r="C725" s="7" t="s">
        <v>1494</v>
      </c>
      <c r="D725" s="6" t="s">
        <v>1495</v>
      </c>
      <c r="E725" s="9">
        <v>16</v>
      </c>
      <c r="F725" s="15">
        <v>2</v>
      </c>
      <c r="G725" s="15" t="s">
        <v>1281</v>
      </c>
      <c r="H725" s="16" t="s">
        <v>1496</v>
      </c>
    </row>
    <row r="726" spans="1:8" x14ac:dyDescent="0.2">
      <c r="A726" s="6" t="s">
        <v>214</v>
      </c>
      <c r="B726" s="6" t="s">
        <v>39</v>
      </c>
      <c r="C726" s="7" t="s">
        <v>1470</v>
      </c>
      <c r="D726" s="6" t="s">
        <v>1473</v>
      </c>
      <c r="E726" s="9">
        <v>72</v>
      </c>
      <c r="F726" s="15">
        <v>15</v>
      </c>
      <c r="G726" s="15" t="s">
        <v>1281</v>
      </c>
      <c r="H726" s="16" t="s">
        <v>1474</v>
      </c>
    </row>
    <row r="727" spans="1:8" x14ac:dyDescent="0.2">
      <c r="A727" s="6" t="s">
        <v>214</v>
      </c>
      <c r="B727" s="6" t="s">
        <v>39</v>
      </c>
      <c r="C727" s="7" t="s">
        <v>1470</v>
      </c>
      <c r="D727" s="6" t="s">
        <v>1471</v>
      </c>
      <c r="E727" s="9">
        <v>72</v>
      </c>
      <c r="F727" s="15">
        <v>15</v>
      </c>
      <c r="G727" s="15" t="s">
        <v>1281</v>
      </c>
      <c r="H727" s="16" t="s">
        <v>1472</v>
      </c>
    </row>
    <row r="728" spans="1:8" x14ac:dyDescent="0.2">
      <c r="A728" s="6" t="s">
        <v>214</v>
      </c>
      <c r="B728" s="6" t="s">
        <v>39</v>
      </c>
      <c r="C728" s="7" t="s">
        <v>1470</v>
      </c>
      <c r="D728" s="6" t="s">
        <v>1488</v>
      </c>
      <c r="E728" s="9">
        <v>27</v>
      </c>
      <c r="F728" s="15">
        <v>15</v>
      </c>
      <c r="G728" s="15" t="s">
        <v>1281</v>
      </c>
      <c r="H728" s="16" t="s">
        <v>1486</v>
      </c>
    </row>
    <row r="729" spans="1:8" x14ac:dyDescent="0.2">
      <c r="A729" s="6" t="s">
        <v>214</v>
      </c>
      <c r="B729" s="6" t="s">
        <v>39</v>
      </c>
      <c r="C729" s="7" t="s">
        <v>1470</v>
      </c>
      <c r="D729" s="6" t="s">
        <v>1485</v>
      </c>
      <c r="E729" s="9">
        <v>25</v>
      </c>
      <c r="F729" s="15">
        <v>15</v>
      </c>
      <c r="G729" s="15" t="s">
        <v>1281</v>
      </c>
      <c r="H729" s="16" t="s">
        <v>1486</v>
      </c>
    </row>
    <row r="730" spans="1:8" x14ac:dyDescent="0.2">
      <c r="A730" s="6" t="s">
        <v>214</v>
      </c>
      <c r="B730" s="6" t="s">
        <v>39</v>
      </c>
      <c r="C730" s="7" t="s">
        <v>1470</v>
      </c>
      <c r="D730" s="6" t="s">
        <v>1487</v>
      </c>
      <c r="E730" s="9">
        <v>26</v>
      </c>
      <c r="F730" s="15">
        <v>15</v>
      </c>
      <c r="G730" s="15" t="s">
        <v>1281</v>
      </c>
      <c r="H730" s="16" t="s">
        <v>1486</v>
      </c>
    </row>
    <row r="731" spans="1:8" x14ac:dyDescent="0.2">
      <c r="A731" s="6" t="s">
        <v>214</v>
      </c>
      <c r="B731" s="6" t="s">
        <v>39</v>
      </c>
      <c r="C731" s="7" t="s">
        <v>1470</v>
      </c>
      <c r="D731" s="6" t="s">
        <v>1489</v>
      </c>
      <c r="E731" s="9">
        <v>35</v>
      </c>
      <c r="F731" s="15">
        <v>15</v>
      </c>
      <c r="G731" s="15" t="s">
        <v>1281</v>
      </c>
      <c r="H731" s="16" t="s">
        <v>1486</v>
      </c>
    </row>
    <row r="732" spans="1:8" x14ac:dyDescent="0.2">
      <c r="A732" s="6" t="s">
        <v>214</v>
      </c>
      <c r="B732" s="6" t="s">
        <v>39</v>
      </c>
      <c r="C732" s="7" t="s">
        <v>1470</v>
      </c>
      <c r="D732" s="6" t="s">
        <v>1490</v>
      </c>
      <c r="E732" s="9">
        <v>27</v>
      </c>
      <c r="F732" s="15">
        <v>15</v>
      </c>
      <c r="G732" s="15" t="s">
        <v>1281</v>
      </c>
      <c r="H732" s="16" t="s">
        <v>1486</v>
      </c>
    </row>
    <row r="733" spans="1:8" x14ac:dyDescent="0.2">
      <c r="A733" s="6" t="s">
        <v>214</v>
      </c>
      <c r="B733" s="6" t="s">
        <v>39</v>
      </c>
      <c r="C733" s="7" t="s">
        <v>1470</v>
      </c>
      <c r="D733" s="6" t="s">
        <v>1484</v>
      </c>
      <c r="E733" s="9">
        <v>6</v>
      </c>
      <c r="F733" s="15">
        <v>15</v>
      </c>
      <c r="G733" s="15" t="s">
        <v>1281</v>
      </c>
      <c r="H733" s="16" t="s">
        <v>1483</v>
      </c>
    </row>
    <row r="734" spans="1:8" x14ac:dyDescent="0.2">
      <c r="A734" s="6" t="s">
        <v>214</v>
      </c>
      <c r="B734" s="6" t="s">
        <v>39</v>
      </c>
      <c r="C734" s="7" t="s">
        <v>1470</v>
      </c>
      <c r="D734" s="6" t="s">
        <v>1480</v>
      </c>
      <c r="E734" s="9">
        <v>8</v>
      </c>
      <c r="F734" s="15">
        <v>15</v>
      </c>
      <c r="G734" s="15" t="s">
        <v>1281</v>
      </c>
      <c r="H734" s="16" t="s">
        <v>1478</v>
      </c>
    </row>
    <row r="735" spans="1:8" x14ac:dyDescent="0.2">
      <c r="A735" s="6" t="s">
        <v>214</v>
      </c>
      <c r="B735" s="6" t="s">
        <v>39</v>
      </c>
      <c r="C735" s="7" t="s">
        <v>1470</v>
      </c>
      <c r="D735" s="6" t="s">
        <v>1493</v>
      </c>
      <c r="E735" s="9">
        <v>30</v>
      </c>
      <c r="F735" s="15">
        <v>15</v>
      </c>
      <c r="G735" s="15" t="s">
        <v>1281</v>
      </c>
      <c r="H735" s="16" t="s">
        <v>634</v>
      </c>
    </row>
    <row r="736" spans="1:8" x14ac:dyDescent="0.2">
      <c r="A736" s="6" t="s">
        <v>214</v>
      </c>
      <c r="B736" s="6" t="s">
        <v>39</v>
      </c>
      <c r="C736" s="7" t="s">
        <v>1470</v>
      </c>
      <c r="D736" s="6" t="s">
        <v>1482</v>
      </c>
      <c r="E736" s="9">
        <v>8</v>
      </c>
      <c r="F736" s="15">
        <v>15</v>
      </c>
      <c r="G736" s="15" t="s">
        <v>1281</v>
      </c>
      <c r="H736" s="16" t="s">
        <v>1483</v>
      </c>
    </row>
    <row r="737" spans="1:8" x14ac:dyDescent="0.2">
      <c r="A737" s="6" t="s">
        <v>214</v>
      </c>
      <c r="B737" s="6" t="s">
        <v>39</v>
      </c>
      <c r="C737" s="7" t="s">
        <v>1470</v>
      </c>
      <c r="D737" s="6" t="s">
        <v>1491</v>
      </c>
      <c r="E737" s="9">
        <v>14</v>
      </c>
      <c r="F737" s="15">
        <v>15</v>
      </c>
      <c r="G737" s="15" t="s">
        <v>1281</v>
      </c>
      <c r="H737" s="16" t="s">
        <v>1492</v>
      </c>
    </row>
    <row r="738" spans="1:8" x14ac:dyDescent="0.2">
      <c r="A738" s="6" t="s">
        <v>214</v>
      </c>
      <c r="B738" s="6" t="s">
        <v>39</v>
      </c>
      <c r="C738" s="7" t="s">
        <v>1470</v>
      </c>
      <c r="D738" s="6" t="s">
        <v>1475</v>
      </c>
      <c r="E738" s="9">
        <v>20</v>
      </c>
      <c r="F738" s="15">
        <v>15</v>
      </c>
      <c r="G738" s="15" t="s">
        <v>1281</v>
      </c>
      <c r="H738" s="16" t="s">
        <v>1476</v>
      </c>
    </row>
    <row r="739" spans="1:8" x14ac:dyDescent="0.2">
      <c r="A739" s="6" t="s">
        <v>214</v>
      </c>
      <c r="B739" s="6" t="s">
        <v>39</v>
      </c>
      <c r="C739" s="7" t="s">
        <v>1470</v>
      </c>
      <c r="D739" s="6" t="s">
        <v>1481</v>
      </c>
      <c r="E739" s="9">
        <v>3</v>
      </c>
      <c r="F739" s="15">
        <v>15</v>
      </c>
      <c r="G739" s="15" t="s">
        <v>1281</v>
      </c>
      <c r="H739" s="16" t="s">
        <v>1478</v>
      </c>
    </row>
    <row r="740" spans="1:8" x14ac:dyDescent="0.2">
      <c r="A740" s="6" t="s">
        <v>214</v>
      </c>
      <c r="B740" s="6" t="s">
        <v>39</v>
      </c>
      <c r="C740" s="7" t="s">
        <v>1470</v>
      </c>
      <c r="D740" s="6" t="s">
        <v>1479</v>
      </c>
      <c r="E740" s="9">
        <v>21</v>
      </c>
      <c r="F740" s="15">
        <v>15</v>
      </c>
      <c r="G740" s="15" t="s">
        <v>1281</v>
      </c>
      <c r="H740" s="16" t="s">
        <v>1478</v>
      </c>
    </row>
    <row r="741" spans="1:8" x14ac:dyDescent="0.2">
      <c r="A741" s="6" t="s">
        <v>214</v>
      </c>
      <c r="B741" s="6" t="s">
        <v>39</v>
      </c>
      <c r="C741" s="7" t="s">
        <v>1470</v>
      </c>
      <c r="D741" s="6" t="s">
        <v>1477</v>
      </c>
      <c r="E741" s="9">
        <v>4</v>
      </c>
      <c r="F741" s="15">
        <v>15</v>
      </c>
      <c r="G741" s="15" t="s">
        <v>1281</v>
      </c>
      <c r="H741" s="16" t="s">
        <v>1478</v>
      </c>
    </row>
    <row r="742" spans="1:8" x14ac:dyDescent="0.2">
      <c r="A742" s="6" t="s">
        <v>214</v>
      </c>
      <c r="B742" s="6" t="s">
        <v>39</v>
      </c>
      <c r="C742" s="7" t="s">
        <v>2316</v>
      </c>
      <c r="D742" s="6" t="s">
        <v>2317</v>
      </c>
      <c r="E742" s="9">
        <v>480</v>
      </c>
      <c r="F742" s="15">
        <v>1</v>
      </c>
      <c r="G742" s="15" t="s">
        <v>1281</v>
      </c>
      <c r="H742" s="16" t="s">
        <v>1660</v>
      </c>
    </row>
    <row r="743" spans="1:8" x14ac:dyDescent="0.2">
      <c r="A743" s="6" t="s">
        <v>214</v>
      </c>
      <c r="B743" s="6" t="s">
        <v>39</v>
      </c>
      <c r="C743" s="7" t="s">
        <v>1648</v>
      </c>
      <c r="D743" s="6" t="s">
        <v>1649</v>
      </c>
      <c r="E743" s="9">
        <v>99</v>
      </c>
      <c r="F743" s="15">
        <v>3</v>
      </c>
      <c r="G743" s="15" t="s">
        <v>1281</v>
      </c>
      <c r="H743" s="16" t="s">
        <v>631</v>
      </c>
    </row>
    <row r="744" spans="1:8" x14ac:dyDescent="0.2">
      <c r="A744" s="6" t="s">
        <v>214</v>
      </c>
      <c r="B744" s="6" t="s">
        <v>39</v>
      </c>
      <c r="C744" s="7" t="s">
        <v>1646</v>
      </c>
      <c r="D744" s="6" t="s">
        <v>1647</v>
      </c>
      <c r="E744" s="9">
        <v>65</v>
      </c>
      <c r="F744" s="15">
        <v>3</v>
      </c>
      <c r="G744" s="15" t="s">
        <v>1281</v>
      </c>
      <c r="H744" s="16" t="s">
        <v>631</v>
      </c>
    </row>
    <row r="745" spans="1:8" x14ac:dyDescent="0.2">
      <c r="A745" s="6" t="s">
        <v>214</v>
      </c>
      <c r="B745" s="6" t="s">
        <v>39</v>
      </c>
      <c r="C745" s="7" t="s">
        <v>1650</v>
      </c>
      <c r="D745" s="6" t="s">
        <v>1651</v>
      </c>
      <c r="E745" s="9">
        <v>34</v>
      </c>
      <c r="F745" s="15">
        <v>1</v>
      </c>
      <c r="G745" s="15" t="s">
        <v>1281</v>
      </c>
      <c r="H745" s="16" t="s">
        <v>631</v>
      </c>
    </row>
    <row r="746" spans="1:8" x14ac:dyDescent="0.2">
      <c r="A746" s="6" t="s">
        <v>214</v>
      </c>
      <c r="B746" s="6" t="s">
        <v>39</v>
      </c>
      <c r="C746" s="7" t="s">
        <v>1546</v>
      </c>
      <c r="D746" s="6" t="s">
        <v>1547</v>
      </c>
      <c r="E746" s="9">
        <v>40</v>
      </c>
      <c r="F746" s="15">
        <v>3</v>
      </c>
      <c r="G746" s="15" t="s">
        <v>1281</v>
      </c>
      <c r="H746" s="16" t="s">
        <v>1548</v>
      </c>
    </row>
    <row r="747" spans="1:8" x14ac:dyDescent="0.2">
      <c r="A747" s="6" t="s">
        <v>214</v>
      </c>
      <c r="B747" s="6" t="s">
        <v>39</v>
      </c>
      <c r="C747" s="7" t="s">
        <v>1549</v>
      </c>
      <c r="D747" s="6" t="s">
        <v>1550</v>
      </c>
      <c r="E747" s="9">
        <v>122</v>
      </c>
      <c r="F747" s="15">
        <v>1</v>
      </c>
      <c r="G747" s="15" t="s">
        <v>1281</v>
      </c>
      <c r="H747" s="16" t="s">
        <v>634</v>
      </c>
    </row>
    <row r="748" spans="1:8" x14ac:dyDescent="0.2">
      <c r="A748" s="6" t="s">
        <v>214</v>
      </c>
      <c r="B748" s="6" t="s">
        <v>39</v>
      </c>
      <c r="C748" s="7" t="s">
        <v>2297</v>
      </c>
      <c r="D748" s="6" t="s">
        <v>2298</v>
      </c>
      <c r="E748" s="9">
        <v>60</v>
      </c>
      <c r="F748" s="15">
        <v>3</v>
      </c>
      <c r="G748" s="15" t="s">
        <v>1281</v>
      </c>
      <c r="H748" s="16" t="s">
        <v>634</v>
      </c>
    </row>
    <row r="749" spans="1:8" x14ac:dyDescent="0.2">
      <c r="A749" s="6" t="s">
        <v>105</v>
      </c>
      <c r="B749" s="6" t="s">
        <v>1532</v>
      </c>
      <c r="C749" s="7" t="s">
        <v>1674</v>
      </c>
      <c r="D749" s="6" t="s">
        <v>1673</v>
      </c>
      <c r="E749" s="9">
        <v>200</v>
      </c>
      <c r="F749" s="15">
        <v>38</v>
      </c>
      <c r="G749" s="15" t="s">
        <v>1281</v>
      </c>
      <c r="H749" s="16" t="s">
        <v>1448</v>
      </c>
    </row>
    <row r="750" spans="1:8" x14ac:dyDescent="0.2">
      <c r="A750" s="6" t="s">
        <v>105</v>
      </c>
      <c r="B750" s="6" t="s">
        <v>1532</v>
      </c>
      <c r="C750" s="7" t="s">
        <v>1674</v>
      </c>
      <c r="D750" s="6" t="s">
        <v>2307</v>
      </c>
      <c r="E750" s="9">
        <v>156</v>
      </c>
      <c r="F750" s="15">
        <v>4</v>
      </c>
      <c r="G750" s="15" t="s">
        <v>1281</v>
      </c>
      <c r="H750" s="16" t="s">
        <v>1382</v>
      </c>
    </row>
    <row r="751" spans="1:8" x14ac:dyDescent="0.2">
      <c r="A751" s="6" t="s">
        <v>105</v>
      </c>
      <c r="B751" s="6" t="s">
        <v>1532</v>
      </c>
      <c r="C751" s="7" t="s">
        <v>1674</v>
      </c>
      <c r="D751" s="6" t="s">
        <v>1675</v>
      </c>
      <c r="E751" s="9">
        <v>286</v>
      </c>
      <c r="F751" s="15">
        <v>5</v>
      </c>
      <c r="G751" s="15" t="s">
        <v>1281</v>
      </c>
      <c r="H751" s="16" t="s">
        <v>1382</v>
      </c>
    </row>
    <row r="752" spans="1:8" x14ac:dyDescent="0.2">
      <c r="A752" s="6" t="s">
        <v>105</v>
      </c>
      <c r="B752" s="6" t="s">
        <v>1532</v>
      </c>
      <c r="C752" s="7" t="s">
        <v>1674</v>
      </c>
      <c r="D752" s="6" t="s">
        <v>1671</v>
      </c>
      <c r="E752" s="9">
        <v>125</v>
      </c>
      <c r="F752" s="15">
        <v>6</v>
      </c>
      <c r="G752" s="15" t="s">
        <v>1281</v>
      </c>
      <c r="H752" s="16" t="s">
        <v>634</v>
      </c>
    </row>
    <row r="753" spans="1:8" x14ac:dyDescent="0.2">
      <c r="A753" s="6" t="s">
        <v>105</v>
      </c>
      <c r="B753" s="6" t="s">
        <v>1532</v>
      </c>
      <c r="C753" s="7" t="s">
        <v>1672</v>
      </c>
      <c r="D753" s="6" t="s">
        <v>1681</v>
      </c>
      <c r="E753" s="9">
        <v>300</v>
      </c>
      <c r="F753" s="15">
        <v>16</v>
      </c>
      <c r="G753" s="15" t="s">
        <v>1281</v>
      </c>
      <c r="H753" s="16" t="s">
        <v>1682</v>
      </c>
    </row>
    <row r="754" spans="1:8" x14ac:dyDescent="0.2">
      <c r="A754" s="6" t="s">
        <v>105</v>
      </c>
      <c r="B754" s="6" t="s">
        <v>1532</v>
      </c>
      <c r="C754" s="7" t="s">
        <v>1676</v>
      </c>
      <c r="D754" s="6" t="s">
        <v>1677</v>
      </c>
      <c r="E754" s="9">
        <v>100</v>
      </c>
      <c r="F754" s="15">
        <v>2</v>
      </c>
      <c r="G754" s="15" t="s">
        <v>1282</v>
      </c>
      <c r="H754" s="16" t="s">
        <v>1678</v>
      </c>
    </row>
    <row r="755" spans="1:8" x14ac:dyDescent="0.2">
      <c r="A755" s="6" t="s">
        <v>105</v>
      </c>
      <c r="B755" s="6" t="s">
        <v>198</v>
      </c>
      <c r="C755" s="7" t="s">
        <v>1683</v>
      </c>
      <c r="D755" s="6" t="s">
        <v>1686</v>
      </c>
      <c r="E755" s="9">
        <v>75</v>
      </c>
      <c r="F755" s="15">
        <v>39</v>
      </c>
      <c r="G755" s="15" t="s">
        <v>1281</v>
      </c>
      <c r="H755" s="16" t="s">
        <v>1682</v>
      </c>
    </row>
    <row r="756" spans="1:8" x14ac:dyDescent="0.2">
      <c r="A756" s="6" t="s">
        <v>105</v>
      </c>
      <c r="B756" s="6" t="s">
        <v>198</v>
      </c>
      <c r="C756" s="7" t="s">
        <v>1683</v>
      </c>
      <c r="D756" s="6" t="s">
        <v>1685</v>
      </c>
      <c r="E756" s="9">
        <v>50</v>
      </c>
      <c r="F756" s="15">
        <v>1</v>
      </c>
      <c r="G756" s="15" t="s">
        <v>1282</v>
      </c>
      <c r="H756" s="16" t="s">
        <v>1682</v>
      </c>
    </row>
    <row r="757" spans="1:8" x14ac:dyDescent="0.2">
      <c r="A757" s="6" t="s">
        <v>105</v>
      </c>
      <c r="B757" s="6" t="s">
        <v>198</v>
      </c>
      <c r="C757" s="7" t="s">
        <v>599</v>
      </c>
      <c r="D757" s="6" t="s">
        <v>594</v>
      </c>
      <c r="E757" s="9">
        <v>365</v>
      </c>
      <c r="F757" s="15">
        <v>5</v>
      </c>
      <c r="G757" s="15" t="s">
        <v>1281</v>
      </c>
      <c r="H757" s="16" t="s">
        <v>634</v>
      </c>
    </row>
    <row r="758" spans="1:8" x14ac:dyDescent="0.2">
      <c r="A758" s="6" t="s">
        <v>105</v>
      </c>
      <c r="B758" s="6" t="s">
        <v>198</v>
      </c>
      <c r="C758" s="7" t="s">
        <v>621</v>
      </c>
      <c r="D758" s="6" t="s">
        <v>1716</v>
      </c>
      <c r="E758" s="9">
        <v>100</v>
      </c>
      <c r="F758" s="15">
        <v>2</v>
      </c>
      <c r="G758" s="15" t="s">
        <v>1281</v>
      </c>
      <c r="H758" s="16" t="s">
        <v>1661</v>
      </c>
    </row>
    <row r="759" spans="1:8" x14ac:dyDescent="0.2">
      <c r="A759" s="6" t="s">
        <v>105</v>
      </c>
      <c r="B759" s="6" t="s">
        <v>198</v>
      </c>
      <c r="C759" s="7" t="s">
        <v>61</v>
      </c>
      <c r="D759" s="6" t="s">
        <v>1679</v>
      </c>
      <c r="E759" s="9">
        <v>33</v>
      </c>
      <c r="F759" s="15">
        <v>2</v>
      </c>
      <c r="G759" s="15" t="s">
        <v>1281</v>
      </c>
      <c r="H759" s="16" t="s">
        <v>1680</v>
      </c>
    </row>
    <row r="760" spans="1:8" x14ac:dyDescent="0.2">
      <c r="A760" s="6" t="s">
        <v>105</v>
      </c>
      <c r="B760" s="6" t="s">
        <v>198</v>
      </c>
      <c r="C760" s="7" t="s">
        <v>1708</v>
      </c>
      <c r="D760" s="6" t="s">
        <v>2308</v>
      </c>
      <c r="E760" s="9">
        <v>40</v>
      </c>
      <c r="F760" s="15">
        <v>3</v>
      </c>
      <c r="G760" s="15" t="s">
        <v>1281</v>
      </c>
      <c r="H760" s="16" t="s">
        <v>1712</v>
      </c>
    </row>
    <row r="761" spans="1:8" x14ac:dyDescent="0.2">
      <c r="A761" s="6" t="s">
        <v>105</v>
      </c>
      <c r="B761" s="6" t="s">
        <v>198</v>
      </c>
      <c r="C761" s="7" t="s">
        <v>1709</v>
      </c>
      <c r="D761" s="6" t="s">
        <v>1714</v>
      </c>
      <c r="E761" s="9">
        <v>79</v>
      </c>
      <c r="F761" s="15">
        <v>2</v>
      </c>
      <c r="G761" s="15" t="s">
        <v>1281</v>
      </c>
      <c r="H761" s="16" t="s">
        <v>1713</v>
      </c>
    </row>
    <row r="762" spans="1:8" x14ac:dyDescent="0.2">
      <c r="A762" s="6" t="s">
        <v>105</v>
      </c>
      <c r="B762" s="6" t="s">
        <v>198</v>
      </c>
      <c r="C762" s="7" t="s">
        <v>1710</v>
      </c>
      <c r="D762" s="6" t="s">
        <v>1711</v>
      </c>
      <c r="E762" s="9">
        <v>50</v>
      </c>
      <c r="F762" s="15">
        <v>3</v>
      </c>
      <c r="G762" s="15" t="s">
        <v>1281</v>
      </c>
      <c r="H762" s="16" t="s">
        <v>1715</v>
      </c>
    </row>
    <row r="763" spans="1:8" x14ac:dyDescent="0.2">
      <c r="A763" s="6" t="s">
        <v>105</v>
      </c>
      <c r="B763" s="6" t="s">
        <v>27</v>
      </c>
      <c r="C763" s="7" t="s">
        <v>103</v>
      </c>
      <c r="D763" s="6" t="s">
        <v>315</v>
      </c>
      <c r="E763" s="9">
        <f>2000+(8*260)</f>
        <v>4080</v>
      </c>
      <c r="F763" s="15">
        <v>16</v>
      </c>
      <c r="G763" s="15" t="s">
        <v>1281</v>
      </c>
      <c r="H763" s="16" t="s">
        <v>100</v>
      </c>
    </row>
    <row r="764" spans="1:8" x14ac:dyDescent="0.2">
      <c r="A764" s="6" t="s">
        <v>105</v>
      </c>
      <c r="B764" s="6" t="s">
        <v>27</v>
      </c>
      <c r="C764" s="7" t="s">
        <v>602</v>
      </c>
      <c r="D764" s="6" t="s">
        <v>603</v>
      </c>
      <c r="E764" s="9">
        <v>1010</v>
      </c>
      <c r="F764" s="15">
        <v>12</v>
      </c>
      <c r="G764" s="15" t="s">
        <v>1281</v>
      </c>
      <c r="H764" s="16" t="s">
        <v>1402</v>
      </c>
    </row>
    <row r="765" spans="1:8" x14ac:dyDescent="0.2">
      <c r="A765" s="6" t="s">
        <v>105</v>
      </c>
      <c r="B765" s="6" t="s">
        <v>206</v>
      </c>
      <c r="C765" s="7" t="s">
        <v>597</v>
      </c>
      <c r="D765" s="6" t="s">
        <v>598</v>
      </c>
      <c r="E765" s="9">
        <v>640</v>
      </c>
      <c r="F765" s="15">
        <v>9</v>
      </c>
      <c r="G765" s="15" t="s">
        <v>1281</v>
      </c>
      <c r="H765" s="16" t="s">
        <v>681</v>
      </c>
    </row>
    <row r="766" spans="1:8" x14ac:dyDescent="0.2">
      <c r="A766" s="6" t="s">
        <v>105</v>
      </c>
      <c r="B766" s="6" t="s">
        <v>206</v>
      </c>
      <c r="C766" s="7" t="s">
        <v>593</v>
      </c>
      <c r="D766" s="6" t="s">
        <v>2387</v>
      </c>
      <c r="E766" s="9">
        <v>1897</v>
      </c>
      <c r="F766" s="15">
        <v>6</v>
      </c>
      <c r="G766" s="15" t="s">
        <v>1281</v>
      </c>
      <c r="H766" s="16" t="s">
        <v>1374</v>
      </c>
    </row>
    <row r="767" spans="1:8" x14ac:dyDescent="0.2">
      <c r="A767" s="6" t="s">
        <v>123</v>
      </c>
      <c r="B767" s="6" t="s">
        <v>121</v>
      </c>
      <c r="C767" s="7" t="s">
        <v>1099</v>
      </c>
      <c r="D767" s="6" t="s">
        <v>1103</v>
      </c>
      <c r="E767" s="9">
        <f>15*28</f>
        <v>420</v>
      </c>
      <c r="F767" s="15">
        <v>4</v>
      </c>
      <c r="G767" s="15" t="s">
        <v>1281</v>
      </c>
      <c r="H767" s="16" t="s">
        <v>1108</v>
      </c>
    </row>
    <row r="768" spans="1:8" x14ac:dyDescent="0.2">
      <c r="A768" s="6" t="s">
        <v>123</v>
      </c>
      <c r="B768" s="6" t="s">
        <v>121</v>
      </c>
      <c r="C768" s="7" t="s">
        <v>1089</v>
      </c>
      <c r="D768" s="6" t="s">
        <v>1097</v>
      </c>
      <c r="E768" s="9">
        <f>2*89</f>
        <v>178</v>
      </c>
      <c r="F768" s="15">
        <v>8</v>
      </c>
      <c r="G768" s="15" t="s">
        <v>1281</v>
      </c>
      <c r="H768" s="16" t="s">
        <v>250</v>
      </c>
    </row>
    <row r="769" spans="1:8" x14ac:dyDescent="0.2">
      <c r="A769" s="6" t="s">
        <v>123</v>
      </c>
      <c r="B769" s="6" t="s">
        <v>121</v>
      </c>
      <c r="C769" s="7" t="s">
        <v>3702</v>
      </c>
      <c r="D769" s="6" t="s">
        <v>314</v>
      </c>
      <c r="E769" s="9">
        <v>2575</v>
      </c>
      <c r="F769" s="15">
        <v>3</v>
      </c>
      <c r="G769" s="15" t="s">
        <v>1281</v>
      </c>
      <c r="H769" s="6" t="s">
        <v>276</v>
      </c>
    </row>
    <row r="770" spans="1:8" x14ac:dyDescent="0.2">
      <c r="A770" s="6" t="s">
        <v>123</v>
      </c>
      <c r="B770" s="6" t="s">
        <v>121</v>
      </c>
      <c r="C770" s="7" t="s">
        <v>3703</v>
      </c>
      <c r="D770" s="6" t="s">
        <v>312</v>
      </c>
      <c r="E770" s="9">
        <v>700</v>
      </c>
      <c r="F770" s="15">
        <v>8</v>
      </c>
      <c r="G770" s="15" t="s">
        <v>1281</v>
      </c>
      <c r="H770" s="6" t="s">
        <v>313</v>
      </c>
    </row>
    <row r="771" spans="1:8" x14ac:dyDescent="0.2">
      <c r="A771" s="6" t="s">
        <v>123</v>
      </c>
      <c r="B771" s="6" t="s">
        <v>121</v>
      </c>
      <c r="C771" s="7" t="s">
        <v>3726</v>
      </c>
      <c r="D771" s="6" t="s">
        <v>542</v>
      </c>
      <c r="E771" s="9">
        <v>2500</v>
      </c>
      <c r="F771" s="15">
        <v>3</v>
      </c>
      <c r="G771" s="15" t="s">
        <v>1281</v>
      </c>
      <c r="H771" s="6" t="s">
        <v>276</v>
      </c>
    </row>
    <row r="772" spans="1:8" x14ac:dyDescent="0.2">
      <c r="A772" s="6" t="s">
        <v>123</v>
      </c>
      <c r="B772" s="6" t="s">
        <v>121</v>
      </c>
      <c r="C772" s="7" t="s">
        <v>1668</v>
      </c>
      <c r="D772" s="6" t="s">
        <v>592</v>
      </c>
      <c r="E772" s="9">
        <v>315</v>
      </c>
      <c r="F772" s="15">
        <v>9</v>
      </c>
      <c r="G772" s="15" t="s">
        <v>1281</v>
      </c>
      <c r="H772" s="16" t="s">
        <v>276</v>
      </c>
    </row>
    <row r="773" spans="1:8" x14ac:dyDescent="0.2">
      <c r="A773" s="6" t="s">
        <v>123</v>
      </c>
      <c r="B773" s="6" t="s">
        <v>121</v>
      </c>
      <c r="C773" s="7" t="s">
        <v>1101</v>
      </c>
      <c r="D773" s="6" t="s">
        <v>1102</v>
      </c>
      <c r="E773" s="9">
        <f>6*69.95</f>
        <v>419.70000000000005</v>
      </c>
      <c r="F773" s="15">
        <v>2</v>
      </c>
      <c r="G773" s="15" t="s">
        <v>1281</v>
      </c>
      <c r="H773" s="16" t="s">
        <v>250</v>
      </c>
    </row>
    <row r="774" spans="1:8" x14ac:dyDescent="0.2">
      <c r="A774" s="6" t="s">
        <v>123</v>
      </c>
      <c r="B774" s="6" t="s">
        <v>121</v>
      </c>
      <c r="C774" s="7" t="s">
        <v>1098</v>
      </c>
      <c r="D774" s="6" t="s">
        <v>1100</v>
      </c>
      <c r="E774" s="9">
        <f>6*38</f>
        <v>228</v>
      </c>
      <c r="F774" s="15">
        <v>8</v>
      </c>
      <c r="G774" s="15" t="s">
        <v>1281</v>
      </c>
      <c r="H774" s="16" t="s">
        <v>250</v>
      </c>
    </row>
    <row r="775" spans="1:8" x14ac:dyDescent="0.2">
      <c r="A775" s="6" t="s">
        <v>123</v>
      </c>
      <c r="B775" s="6" t="s">
        <v>121</v>
      </c>
      <c r="C775" s="7" t="s">
        <v>1090</v>
      </c>
      <c r="D775" s="6" t="s">
        <v>1096</v>
      </c>
      <c r="E775" s="9">
        <f>29.95*2</f>
        <v>59.9</v>
      </c>
      <c r="F775" s="15">
        <v>8</v>
      </c>
      <c r="G775" s="15" t="s">
        <v>1281</v>
      </c>
      <c r="H775" s="16" t="s">
        <v>250</v>
      </c>
    </row>
    <row r="776" spans="1:8" x14ac:dyDescent="0.2">
      <c r="A776" s="6" t="s">
        <v>123</v>
      </c>
      <c r="B776" s="6" t="s">
        <v>27</v>
      </c>
      <c r="C776" s="7" t="s">
        <v>1662</v>
      </c>
      <c r="D776" s="6" t="s">
        <v>1663</v>
      </c>
      <c r="E776" s="9">
        <v>1700</v>
      </c>
      <c r="F776" s="15">
        <v>6</v>
      </c>
      <c r="G776" s="15" t="s">
        <v>1281</v>
      </c>
      <c r="H776" s="6" t="s">
        <v>1717</v>
      </c>
    </row>
    <row r="777" spans="1:8" x14ac:dyDescent="0.2">
      <c r="A777" s="6" t="s">
        <v>123</v>
      </c>
      <c r="B777" s="6" t="s">
        <v>27</v>
      </c>
      <c r="C777" s="7" t="s">
        <v>1091</v>
      </c>
      <c r="D777" s="6" t="s">
        <v>1092</v>
      </c>
      <c r="E777" s="9">
        <v>1639</v>
      </c>
      <c r="F777" s="15">
        <v>4</v>
      </c>
      <c r="G777" s="15" t="s">
        <v>1281</v>
      </c>
      <c r="H777" s="16" t="s">
        <v>1072</v>
      </c>
    </row>
    <row r="778" spans="1:8" x14ac:dyDescent="0.2">
      <c r="A778" s="6" t="s">
        <v>123</v>
      </c>
      <c r="B778" s="6" t="s">
        <v>27</v>
      </c>
      <c r="C778" s="7" t="s">
        <v>1093</v>
      </c>
      <c r="D778" s="6" t="s">
        <v>1094</v>
      </c>
      <c r="E778" s="9">
        <v>1319</v>
      </c>
      <c r="F778" s="15">
        <v>4</v>
      </c>
      <c r="G778" s="15" t="s">
        <v>1281</v>
      </c>
      <c r="H778" s="16" t="s">
        <v>1072</v>
      </c>
    </row>
    <row r="779" spans="1:8" x14ac:dyDescent="0.2">
      <c r="A779" s="6" t="s">
        <v>123</v>
      </c>
      <c r="B779" s="6" t="s">
        <v>27</v>
      </c>
      <c r="C779" s="7" t="s">
        <v>124</v>
      </c>
      <c r="D779" s="6" t="s">
        <v>1718</v>
      </c>
      <c r="E779" s="9">
        <v>750</v>
      </c>
      <c r="F779" s="15">
        <v>18</v>
      </c>
      <c r="G779" s="15" t="s">
        <v>1281</v>
      </c>
      <c r="H779" s="6" t="s">
        <v>1719</v>
      </c>
    </row>
    <row r="780" spans="1:8" x14ac:dyDescent="0.2">
      <c r="A780" s="6" t="s">
        <v>123</v>
      </c>
      <c r="B780" s="6" t="s">
        <v>206</v>
      </c>
      <c r="C780" s="7" t="s">
        <v>595</v>
      </c>
      <c r="D780" s="6" t="s">
        <v>596</v>
      </c>
      <c r="E780" s="9">
        <v>350</v>
      </c>
      <c r="F780" s="15">
        <v>25</v>
      </c>
      <c r="G780" s="15" t="s">
        <v>1281</v>
      </c>
      <c r="H780" s="16" t="s">
        <v>1448</v>
      </c>
    </row>
    <row r="781" spans="1:8" x14ac:dyDescent="0.2">
      <c r="A781" s="6" t="s">
        <v>123</v>
      </c>
      <c r="B781" s="6" t="s">
        <v>206</v>
      </c>
      <c r="C781" s="7" t="s">
        <v>351</v>
      </c>
      <c r="D781" s="6" t="s">
        <v>600</v>
      </c>
      <c r="E781" s="9">
        <f>210+900+300</f>
        <v>1410</v>
      </c>
      <c r="F781" s="15">
        <v>3</v>
      </c>
      <c r="G781" s="15" t="s">
        <v>1281</v>
      </c>
      <c r="H781" s="16" t="s">
        <v>1454</v>
      </c>
    </row>
    <row r="782" spans="1:8" x14ac:dyDescent="0.2">
      <c r="A782" s="6" t="s">
        <v>123</v>
      </c>
      <c r="B782" s="6" t="s">
        <v>61</v>
      </c>
      <c r="C782" s="7" t="s">
        <v>140</v>
      </c>
      <c r="D782" s="6" t="s">
        <v>1109</v>
      </c>
      <c r="E782" s="9">
        <f>4*8</f>
        <v>32</v>
      </c>
      <c r="F782" s="15">
        <v>1</v>
      </c>
      <c r="G782" s="15" t="s">
        <v>1082</v>
      </c>
      <c r="H782" s="16" t="s">
        <v>827</v>
      </c>
    </row>
    <row r="783" spans="1:8" x14ac:dyDescent="0.2">
      <c r="A783" s="6" t="s">
        <v>123</v>
      </c>
      <c r="B783" s="6" t="s">
        <v>61</v>
      </c>
      <c r="C783" s="7" t="s">
        <v>735</v>
      </c>
      <c r="D783" s="6" t="s">
        <v>1095</v>
      </c>
      <c r="E783" s="9">
        <f>6*5.93</f>
        <v>35.58</v>
      </c>
      <c r="F783" s="15">
        <v>2</v>
      </c>
      <c r="G783" s="15" t="s">
        <v>1281</v>
      </c>
      <c r="H783" s="16" t="s">
        <v>250</v>
      </c>
    </row>
    <row r="784" spans="1:8" x14ac:dyDescent="0.2">
      <c r="A784" s="6" t="s">
        <v>123</v>
      </c>
      <c r="B784" s="6" t="s">
        <v>1110</v>
      </c>
      <c r="C784" s="7" t="s">
        <v>1104</v>
      </c>
      <c r="D784" s="6" t="s">
        <v>1105</v>
      </c>
      <c r="E784" s="9">
        <v>27</v>
      </c>
      <c r="F784" s="15">
        <v>6</v>
      </c>
      <c r="G784" s="15" t="s">
        <v>1281</v>
      </c>
      <c r="H784" s="16" t="s">
        <v>827</v>
      </c>
    </row>
    <row r="785" spans="1:8" x14ac:dyDescent="0.2">
      <c r="A785" s="6" t="s">
        <v>123</v>
      </c>
      <c r="B785" s="6" t="s">
        <v>1110</v>
      </c>
      <c r="C785" s="7" t="s">
        <v>1106</v>
      </c>
      <c r="D785" s="6" t="s">
        <v>1107</v>
      </c>
      <c r="E785" s="9">
        <v>25.27</v>
      </c>
      <c r="F785" s="15">
        <v>6</v>
      </c>
      <c r="G785" s="15" t="s">
        <v>1281</v>
      </c>
      <c r="H785" s="16" t="s">
        <v>827</v>
      </c>
    </row>
    <row r="786" spans="1:8" x14ac:dyDescent="0.2">
      <c r="A786" s="6" t="s">
        <v>122</v>
      </c>
      <c r="B786" s="6" t="s">
        <v>27</v>
      </c>
      <c r="C786" s="7" t="s">
        <v>306</v>
      </c>
      <c r="D786" s="6" t="s">
        <v>583</v>
      </c>
      <c r="E786" s="9">
        <v>750</v>
      </c>
      <c r="F786" s="15">
        <v>12</v>
      </c>
      <c r="G786" s="15" t="s">
        <v>1281</v>
      </c>
      <c r="H786" s="6" t="s">
        <v>1720</v>
      </c>
    </row>
    <row r="787" spans="1:8" x14ac:dyDescent="0.2">
      <c r="A787" s="6" t="s">
        <v>122</v>
      </c>
      <c r="B787" s="6" t="s">
        <v>39</v>
      </c>
      <c r="C787" s="7" t="s">
        <v>1111</v>
      </c>
      <c r="D787" s="6" t="s">
        <v>1115</v>
      </c>
      <c r="E787" s="9">
        <v>40.89</v>
      </c>
      <c r="F787" s="15">
        <v>6</v>
      </c>
      <c r="G787" s="15" t="s">
        <v>1281</v>
      </c>
      <c r="H787" s="16" t="s">
        <v>827</v>
      </c>
    </row>
    <row r="788" spans="1:8" x14ac:dyDescent="0.2">
      <c r="A788" s="6" t="s">
        <v>122</v>
      </c>
      <c r="B788" s="6" t="s">
        <v>39</v>
      </c>
      <c r="C788" s="7" t="s">
        <v>1113</v>
      </c>
      <c r="D788" s="6" t="s">
        <v>1114</v>
      </c>
      <c r="E788" s="9">
        <v>114.99</v>
      </c>
      <c r="F788" s="15">
        <v>6</v>
      </c>
      <c r="G788" s="15" t="s">
        <v>1281</v>
      </c>
      <c r="H788" s="16" t="s">
        <v>217</v>
      </c>
    </row>
    <row r="789" spans="1:8" x14ac:dyDescent="0.2">
      <c r="A789" s="6" t="s">
        <v>122</v>
      </c>
      <c r="B789" s="6" t="s">
        <v>39</v>
      </c>
      <c r="C789" s="7" t="s">
        <v>530</v>
      </c>
      <c r="D789" s="6" t="s">
        <v>1664</v>
      </c>
      <c r="E789" s="9">
        <v>500</v>
      </c>
      <c r="F789" s="15">
        <v>6</v>
      </c>
      <c r="G789" s="15" t="s">
        <v>1281</v>
      </c>
      <c r="H789" s="6" t="s">
        <v>1726</v>
      </c>
    </row>
    <row r="790" spans="1:8" x14ac:dyDescent="0.2">
      <c r="A790" s="6" t="s">
        <v>122</v>
      </c>
      <c r="B790" s="6" t="s">
        <v>39</v>
      </c>
      <c r="C790" s="7" t="s">
        <v>307</v>
      </c>
      <c r="D790" s="6" t="s">
        <v>1734</v>
      </c>
      <c r="E790" s="9">
        <v>58</v>
      </c>
      <c r="F790" s="15">
        <v>2</v>
      </c>
      <c r="G790" s="15" t="s">
        <v>1281</v>
      </c>
      <c r="H790" s="16" t="s">
        <v>631</v>
      </c>
    </row>
    <row r="791" spans="1:8" x14ac:dyDescent="0.2">
      <c r="A791" s="6" t="s">
        <v>122</v>
      </c>
      <c r="B791" s="6" t="s">
        <v>39</v>
      </c>
      <c r="C791" s="7" t="s">
        <v>307</v>
      </c>
      <c r="D791" s="6" t="s">
        <v>1728</v>
      </c>
      <c r="E791" s="9">
        <v>92</v>
      </c>
      <c r="F791" s="15">
        <v>3</v>
      </c>
      <c r="G791" s="15" t="s">
        <v>1281</v>
      </c>
      <c r="H791" s="16" t="s">
        <v>1726</v>
      </c>
    </row>
    <row r="792" spans="1:8" x14ac:dyDescent="0.2">
      <c r="A792" s="6" t="s">
        <v>122</v>
      </c>
      <c r="B792" s="6" t="s">
        <v>39</v>
      </c>
      <c r="C792" s="7" t="s">
        <v>307</v>
      </c>
      <c r="D792" s="6" t="s">
        <v>1730</v>
      </c>
      <c r="E792" s="9">
        <v>95</v>
      </c>
      <c r="F792" s="15">
        <v>6</v>
      </c>
      <c r="G792" s="15" t="s">
        <v>1281</v>
      </c>
      <c r="H792" s="16" t="s">
        <v>1726</v>
      </c>
    </row>
    <row r="793" spans="1:8" x14ac:dyDescent="0.2">
      <c r="A793" s="6" t="s">
        <v>122</v>
      </c>
      <c r="B793" s="6" t="s">
        <v>39</v>
      </c>
      <c r="C793" s="7" t="s">
        <v>307</v>
      </c>
      <c r="D793" s="6" t="s">
        <v>3687</v>
      </c>
      <c r="E793" s="9">
        <v>50</v>
      </c>
      <c r="F793" s="15">
        <v>1</v>
      </c>
      <c r="G793" s="15" t="s">
        <v>1082</v>
      </c>
      <c r="H793" s="16" t="s">
        <v>1486</v>
      </c>
    </row>
    <row r="794" spans="1:8" x14ac:dyDescent="0.2">
      <c r="A794" s="6" t="s">
        <v>122</v>
      </c>
      <c r="B794" s="6" t="s">
        <v>39</v>
      </c>
      <c r="C794" s="7" t="s">
        <v>307</v>
      </c>
      <c r="D794" s="6" t="s">
        <v>1727</v>
      </c>
      <c r="E794" s="9">
        <v>132</v>
      </c>
      <c r="F794" s="15">
        <v>3</v>
      </c>
      <c r="G794" s="15" t="s">
        <v>1281</v>
      </c>
      <c r="H794" s="16" t="s">
        <v>1726</v>
      </c>
    </row>
    <row r="795" spans="1:8" x14ac:dyDescent="0.2">
      <c r="A795" s="6" t="s">
        <v>122</v>
      </c>
      <c r="B795" s="6" t="s">
        <v>39</v>
      </c>
      <c r="C795" s="7" t="s">
        <v>307</v>
      </c>
      <c r="D795" s="6" t="s">
        <v>1738</v>
      </c>
      <c r="E795" s="9">
        <v>32</v>
      </c>
      <c r="F795" s="15">
        <v>1</v>
      </c>
      <c r="G795" s="15" t="s">
        <v>1281</v>
      </c>
      <c r="H795" s="16" t="s">
        <v>1726</v>
      </c>
    </row>
    <row r="796" spans="1:8" x14ac:dyDescent="0.2">
      <c r="A796" s="6" t="s">
        <v>122</v>
      </c>
      <c r="B796" s="6" t="s">
        <v>39</v>
      </c>
      <c r="C796" s="7" t="s">
        <v>307</v>
      </c>
      <c r="D796" s="6" t="s">
        <v>1737</v>
      </c>
      <c r="E796" s="9">
        <v>57</v>
      </c>
      <c r="F796" s="15">
        <v>1</v>
      </c>
      <c r="G796" s="15" t="s">
        <v>1082</v>
      </c>
      <c r="H796" s="16" t="s">
        <v>631</v>
      </c>
    </row>
    <row r="797" spans="1:8" x14ac:dyDescent="0.2">
      <c r="A797" s="6" t="s">
        <v>122</v>
      </c>
      <c r="B797" s="6" t="s">
        <v>39</v>
      </c>
      <c r="C797" s="7" t="s">
        <v>307</v>
      </c>
      <c r="D797" s="6" t="s">
        <v>1735</v>
      </c>
      <c r="E797" s="9">
        <v>58</v>
      </c>
      <c r="F797" s="15">
        <v>1</v>
      </c>
      <c r="G797" s="15" t="s">
        <v>1082</v>
      </c>
      <c r="H797" s="16" t="s">
        <v>631</v>
      </c>
    </row>
    <row r="798" spans="1:8" x14ac:dyDescent="0.2">
      <c r="A798" s="6" t="s">
        <v>122</v>
      </c>
      <c r="B798" s="6" t="s">
        <v>39</v>
      </c>
      <c r="C798" s="7" t="s">
        <v>307</v>
      </c>
      <c r="D798" s="6" t="s">
        <v>1725</v>
      </c>
      <c r="E798" s="9">
        <v>250</v>
      </c>
      <c r="F798" s="15">
        <v>3</v>
      </c>
      <c r="G798" s="15" t="s">
        <v>1281</v>
      </c>
      <c r="H798" s="16" t="s">
        <v>1726</v>
      </c>
    </row>
    <row r="799" spans="1:8" x14ac:dyDescent="0.2">
      <c r="A799" s="6" t="s">
        <v>122</v>
      </c>
      <c r="B799" s="6" t="s">
        <v>39</v>
      </c>
      <c r="C799" s="7" t="s">
        <v>307</v>
      </c>
      <c r="D799" s="6" t="s">
        <v>1731</v>
      </c>
      <c r="E799" s="9">
        <v>53</v>
      </c>
      <c r="F799" s="15">
        <v>2</v>
      </c>
      <c r="G799" s="15" t="s">
        <v>1281</v>
      </c>
      <c r="H799" s="16" t="s">
        <v>1726</v>
      </c>
    </row>
    <row r="800" spans="1:8" x14ac:dyDescent="0.2">
      <c r="A800" s="6" t="s">
        <v>122</v>
      </c>
      <c r="B800" s="6" t="s">
        <v>39</v>
      </c>
      <c r="C800" s="7" t="s">
        <v>307</v>
      </c>
      <c r="D800" s="6" t="s">
        <v>3688</v>
      </c>
      <c r="E800" s="9">
        <v>50</v>
      </c>
      <c r="F800" s="15">
        <v>4</v>
      </c>
      <c r="G800" s="15" t="s">
        <v>1281</v>
      </c>
      <c r="H800" s="16" t="s">
        <v>1746</v>
      </c>
    </row>
    <row r="801" spans="1:8" x14ac:dyDescent="0.2">
      <c r="A801" s="6" t="s">
        <v>122</v>
      </c>
      <c r="B801" s="6" t="s">
        <v>39</v>
      </c>
      <c r="C801" s="7" t="s">
        <v>307</v>
      </c>
      <c r="D801" s="6" t="s">
        <v>1736</v>
      </c>
      <c r="E801" s="9">
        <v>90</v>
      </c>
      <c r="F801" s="15">
        <v>6</v>
      </c>
      <c r="G801" s="15" t="s">
        <v>1281</v>
      </c>
      <c r="H801" s="16" t="s">
        <v>1726</v>
      </c>
    </row>
    <row r="802" spans="1:8" x14ac:dyDescent="0.2">
      <c r="A802" s="6" t="s">
        <v>122</v>
      </c>
      <c r="B802" s="6" t="s">
        <v>39</v>
      </c>
      <c r="C802" s="7" t="s">
        <v>307</v>
      </c>
      <c r="D802" s="6" t="s">
        <v>1742</v>
      </c>
      <c r="E802" s="9">
        <v>40</v>
      </c>
      <c r="F802" s="15">
        <v>7</v>
      </c>
      <c r="G802" s="15" t="s">
        <v>1281</v>
      </c>
      <c r="H802" s="16" t="s">
        <v>1723</v>
      </c>
    </row>
    <row r="803" spans="1:8" x14ac:dyDescent="0.2">
      <c r="A803" s="6" t="s">
        <v>122</v>
      </c>
      <c r="B803" s="6" t="s">
        <v>39</v>
      </c>
      <c r="C803" s="7" t="s">
        <v>307</v>
      </c>
      <c r="D803" s="6" t="s">
        <v>1732</v>
      </c>
      <c r="E803" s="9">
        <v>80</v>
      </c>
      <c r="F803" s="15">
        <v>2</v>
      </c>
      <c r="G803" s="15" t="s">
        <v>1281</v>
      </c>
      <c r="H803" s="16" t="s">
        <v>1726</v>
      </c>
    </row>
    <row r="804" spans="1:8" x14ac:dyDescent="0.2">
      <c r="A804" s="6" t="s">
        <v>122</v>
      </c>
      <c r="B804" s="6" t="s">
        <v>39</v>
      </c>
      <c r="C804" s="7" t="s">
        <v>307</v>
      </c>
      <c r="D804" s="6" t="s">
        <v>1724</v>
      </c>
      <c r="E804" s="9">
        <v>87</v>
      </c>
      <c r="F804" s="15">
        <v>2</v>
      </c>
      <c r="G804" s="15" t="s">
        <v>1281</v>
      </c>
      <c r="H804" s="16" t="s">
        <v>1726</v>
      </c>
    </row>
    <row r="805" spans="1:8" x14ac:dyDescent="0.2">
      <c r="A805" s="6" t="s">
        <v>122</v>
      </c>
      <c r="B805" s="6" t="s">
        <v>39</v>
      </c>
      <c r="C805" s="7" t="s">
        <v>307</v>
      </c>
      <c r="D805" s="6" t="s">
        <v>1729</v>
      </c>
      <c r="E805" s="9">
        <v>40</v>
      </c>
      <c r="F805" s="15">
        <v>6</v>
      </c>
      <c r="G805" s="15" t="s">
        <v>1281</v>
      </c>
      <c r="H805" s="16" t="s">
        <v>1726</v>
      </c>
    </row>
    <row r="806" spans="1:8" x14ac:dyDescent="0.2">
      <c r="A806" s="6" t="s">
        <v>122</v>
      </c>
      <c r="B806" s="6" t="s">
        <v>39</v>
      </c>
      <c r="C806" s="7" t="s">
        <v>307</v>
      </c>
      <c r="D806" s="6" t="s">
        <v>1739</v>
      </c>
      <c r="E806" s="9">
        <v>40</v>
      </c>
      <c r="F806" s="15">
        <v>1</v>
      </c>
      <c r="G806" s="15" t="s">
        <v>1281</v>
      </c>
      <c r="H806" s="16" t="s">
        <v>1740</v>
      </c>
    </row>
    <row r="807" spans="1:8" x14ac:dyDescent="0.2">
      <c r="A807" s="6" t="s">
        <v>122</v>
      </c>
      <c r="B807" s="6" t="s">
        <v>39</v>
      </c>
      <c r="C807" s="7" t="s">
        <v>307</v>
      </c>
      <c r="D807" s="6" t="s">
        <v>1741</v>
      </c>
      <c r="E807" s="9">
        <v>63</v>
      </c>
      <c r="F807" s="15">
        <v>7</v>
      </c>
      <c r="G807" s="15" t="s">
        <v>1281</v>
      </c>
      <c r="H807" s="16" t="s">
        <v>1357</v>
      </c>
    </row>
    <row r="808" spans="1:8" x14ac:dyDescent="0.2">
      <c r="A808" s="6" t="s">
        <v>122</v>
      </c>
      <c r="B808" s="6" t="s">
        <v>39</v>
      </c>
      <c r="C808" s="7" t="s">
        <v>307</v>
      </c>
      <c r="D808" s="6" t="s">
        <v>1721</v>
      </c>
      <c r="E808" s="9">
        <v>50</v>
      </c>
      <c r="F808" s="15">
        <v>1</v>
      </c>
      <c r="G808" s="15" t="s">
        <v>1281</v>
      </c>
      <c r="H808" s="16" t="s">
        <v>1733</v>
      </c>
    </row>
    <row r="809" spans="1:8" x14ac:dyDescent="0.2">
      <c r="A809" s="6" t="s">
        <v>122</v>
      </c>
      <c r="B809" s="6" t="s">
        <v>39</v>
      </c>
      <c r="C809" s="7" t="s">
        <v>1112</v>
      </c>
      <c r="D809" s="6" t="s">
        <v>1116</v>
      </c>
      <c r="E809" s="9">
        <v>64.34</v>
      </c>
      <c r="F809" s="15">
        <v>6</v>
      </c>
      <c r="G809" s="15" t="s">
        <v>1281</v>
      </c>
      <c r="H809" s="16" t="s">
        <v>827</v>
      </c>
    </row>
    <row r="810" spans="1:8" x14ac:dyDescent="0.2">
      <c r="A810" s="6" t="s">
        <v>122</v>
      </c>
      <c r="B810" s="6" t="s">
        <v>39</v>
      </c>
      <c r="C810" s="7" t="s">
        <v>1743</v>
      </c>
      <c r="D810" s="6" t="s">
        <v>1722</v>
      </c>
      <c r="E810" s="9">
        <v>40</v>
      </c>
      <c r="F810" s="15">
        <v>4</v>
      </c>
      <c r="G810" s="15" t="s">
        <v>1281</v>
      </c>
      <c r="H810" s="16" t="s">
        <v>1454</v>
      </c>
    </row>
    <row r="811" spans="1:8" x14ac:dyDescent="0.2">
      <c r="A811" s="6" t="s">
        <v>122</v>
      </c>
      <c r="B811" s="6" t="s">
        <v>39</v>
      </c>
      <c r="C811" s="7" t="s">
        <v>1743</v>
      </c>
      <c r="D811" s="6" t="s">
        <v>1744</v>
      </c>
      <c r="E811" s="9">
        <v>76</v>
      </c>
      <c r="F811" s="15">
        <v>4</v>
      </c>
      <c r="G811" s="15" t="s">
        <v>1281</v>
      </c>
      <c r="H811" s="16" t="s">
        <v>1745</v>
      </c>
    </row>
    <row r="812" spans="1:8" x14ac:dyDescent="0.2">
      <c r="A812" s="6" t="s">
        <v>122</v>
      </c>
      <c r="B812" s="6" t="s">
        <v>39</v>
      </c>
      <c r="C812" s="7" t="s">
        <v>607</v>
      </c>
      <c r="D812" s="6" t="s">
        <v>1117</v>
      </c>
      <c r="E812" s="9">
        <f>38.99*2</f>
        <v>77.98</v>
      </c>
      <c r="F812" s="15">
        <v>6</v>
      </c>
      <c r="G812" s="15" t="s">
        <v>1281</v>
      </c>
      <c r="H812" s="16" t="s">
        <v>995</v>
      </c>
    </row>
    <row r="813" spans="1:8" x14ac:dyDescent="0.2">
      <c r="A813" s="6" t="s">
        <v>119</v>
      </c>
      <c r="B813" s="6" t="s">
        <v>121</v>
      </c>
      <c r="C813" s="7" t="s">
        <v>322</v>
      </c>
      <c r="D813" s="6" t="s">
        <v>323</v>
      </c>
      <c r="E813" s="9">
        <v>1900</v>
      </c>
      <c r="F813" s="15">
        <v>10</v>
      </c>
      <c r="G813" s="15" t="s">
        <v>1281</v>
      </c>
      <c r="H813" s="6" t="s">
        <v>324</v>
      </c>
    </row>
    <row r="814" spans="1:8" x14ac:dyDescent="0.2">
      <c r="A814" s="6" t="s">
        <v>119</v>
      </c>
      <c r="B814" s="6" t="s">
        <v>121</v>
      </c>
      <c r="C814" s="7" t="s">
        <v>3704</v>
      </c>
      <c r="D814" s="6" t="s">
        <v>363</v>
      </c>
      <c r="E814" s="9">
        <v>2500</v>
      </c>
      <c r="F814" s="15">
        <v>12</v>
      </c>
      <c r="G814" s="15" t="s">
        <v>1281</v>
      </c>
      <c r="H814" s="16" t="s">
        <v>364</v>
      </c>
    </row>
    <row r="815" spans="1:8" x14ac:dyDescent="0.2">
      <c r="A815" s="6" t="s">
        <v>119</v>
      </c>
      <c r="B815" s="6" t="s">
        <v>121</v>
      </c>
      <c r="C815" s="7" t="s">
        <v>3727</v>
      </c>
      <c r="D815" s="6" t="s">
        <v>2309</v>
      </c>
      <c r="E815" s="9">
        <v>3000</v>
      </c>
      <c r="F815" s="15">
        <v>5</v>
      </c>
      <c r="G815" s="15" t="s">
        <v>1281</v>
      </c>
      <c r="H815" s="16"/>
    </row>
    <row r="816" spans="1:8" x14ac:dyDescent="0.2">
      <c r="A816" s="6" t="s">
        <v>119</v>
      </c>
      <c r="B816" s="6" t="s">
        <v>121</v>
      </c>
      <c r="C816" s="7" t="s">
        <v>325</v>
      </c>
      <c r="D816" s="6" t="s">
        <v>326</v>
      </c>
      <c r="E816" s="9">
        <v>500</v>
      </c>
      <c r="F816" s="15">
        <v>14</v>
      </c>
      <c r="G816" s="15" t="s">
        <v>1281</v>
      </c>
      <c r="H816" s="6" t="s">
        <v>324</v>
      </c>
    </row>
    <row r="817" spans="1:8" x14ac:dyDescent="0.2">
      <c r="A817" s="6" t="s">
        <v>119</v>
      </c>
      <c r="B817" s="6" t="s">
        <v>121</v>
      </c>
      <c r="C817" s="7" t="s">
        <v>2356</v>
      </c>
      <c r="D817" s="6" t="s">
        <v>2357</v>
      </c>
      <c r="E817" s="9">
        <v>228</v>
      </c>
      <c r="F817" s="15">
        <v>1</v>
      </c>
      <c r="G817" s="15" t="s">
        <v>1281</v>
      </c>
      <c r="H817" s="16" t="s">
        <v>2358</v>
      </c>
    </row>
    <row r="818" spans="1:8" x14ac:dyDescent="0.2">
      <c r="A818" s="6" t="s">
        <v>119</v>
      </c>
      <c r="B818" s="6" t="s">
        <v>198</v>
      </c>
      <c r="C818" s="7" t="s">
        <v>1941</v>
      </c>
      <c r="D818" s="6" t="s">
        <v>1942</v>
      </c>
      <c r="E818" s="9">
        <v>100</v>
      </c>
      <c r="F818" s="15">
        <v>14</v>
      </c>
      <c r="G818" s="15" t="s">
        <v>1281</v>
      </c>
      <c r="H818" s="16" t="s">
        <v>1448</v>
      </c>
    </row>
    <row r="819" spans="1:8" x14ac:dyDescent="0.2">
      <c r="A819" s="6" t="s">
        <v>119</v>
      </c>
      <c r="B819" s="6" t="s">
        <v>27</v>
      </c>
      <c r="C819" s="7" t="s">
        <v>116</v>
      </c>
      <c r="D819" s="6" t="s">
        <v>1794</v>
      </c>
      <c r="E819" s="9">
        <v>1599</v>
      </c>
      <c r="F819" s="15">
        <v>6</v>
      </c>
      <c r="G819" s="15" t="s">
        <v>1281</v>
      </c>
      <c r="H819" s="6" t="s">
        <v>120</v>
      </c>
    </row>
    <row r="820" spans="1:8" x14ac:dyDescent="0.2">
      <c r="A820" s="6" t="s">
        <v>119</v>
      </c>
      <c r="B820" s="6" t="s">
        <v>27</v>
      </c>
      <c r="C820" s="7" t="s">
        <v>1241</v>
      </c>
      <c r="D820" s="6" t="s">
        <v>1800</v>
      </c>
      <c r="E820" s="9">
        <v>1040</v>
      </c>
      <c r="F820" s="15">
        <v>25</v>
      </c>
      <c r="G820" s="15" t="s">
        <v>1281</v>
      </c>
      <c r="H820" s="6" t="s">
        <v>1797</v>
      </c>
    </row>
    <row r="821" spans="1:8" x14ac:dyDescent="0.2">
      <c r="A821" s="6" t="s">
        <v>119</v>
      </c>
      <c r="B821" s="6" t="s">
        <v>27</v>
      </c>
      <c r="C821" s="7" t="s">
        <v>1241</v>
      </c>
      <c r="D821" s="6" t="s">
        <v>1798</v>
      </c>
      <c r="E821" s="9">
        <v>1095</v>
      </c>
      <c r="F821" s="15">
        <v>25</v>
      </c>
      <c r="G821" s="15" t="s">
        <v>1281</v>
      </c>
      <c r="H821" s="6" t="s">
        <v>1799</v>
      </c>
    </row>
    <row r="822" spans="1:8" x14ac:dyDescent="0.2">
      <c r="A822" s="6" t="s">
        <v>119</v>
      </c>
      <c r="B822" s="6" t="s">
        <v>27</v>
      </c>
      <c r="C822" s="7" t="s">
        <v>113</v>
      </c>
      <c r="D822" s="6" t="s">
        <v>1771</v>
      </c>
      <c r="E822" s="9">
        <v>268</v>
      </c>
      <c r="F822" s="15">
        <v>25</v>
      </c>
      <c r="G822" s="15" t="s">
        <v>1281</v>
      </c>
      <c r="H822" s="16" t="s">
        <v>1769</v>
      </c>
    </row>
    <row r="823" spans="1:8" x14ac:dyDescent="0.2">
      <c r="A823" s="6" t="s">
        <v>119</v>
      </c>
      <c r="B823" s="6" t="s">
        <v>27</v>
      </c>
      <c r="C823" s="7" t="s">
        <v>1239</v>
      </c>
      <c r="D823" s="6" t="s">
        <v>1796</v>
      </c>
      <c r="E823" s="9">
        <v>1380</v>
      </c>
      <c r="F823" s="15">
        <v>6</v>
      </c>
      <c r="G823" s="15" t="s">
        <v>1281</v>
      </c>
      <c r="H823" s="6" t="s">
        <v>1797</v>
      </c>
    </row>
    <row r="824" spans="1:8" x14ac:dyDescent="0.2">
      <c r="A824" s="6" t="s">
        <v>119</v>
      </c>
      <c r="B824" s="6" t="s">
        <v>27</v>
      </c>
      <c r="C824" s="7" t="s">
        <v>124</v>
      </c>
      <c r="D824" s="6" t="s">
        <v>1687</v>
      </c>
      <c r="E824" s="9">
        <v>1500</v>
      </c>
      <c r="F824" s="15">
        <v>25</v>
      </c>
      <c r="G824" s="15" t="s">
        <v>1281</v>
      </c>
      <c r="H824" s="16" t="s">
        <v>1448</v>
      </c>
    </row>
    <row r="825" spans="1:8" x14ac:dyDescent="0.2">
      <c r="A825" s="6" t="s">
        <v>119</v>
      </c>
      <c r="B825" s="6" t="s">
        <v>27</v>
      </c>
      <c r="C825" s="7" t="s">
        <v>1749</v>
      </c>
      <c r="D825" s="6" t="s">
        <v>1795</v>
      </c>
      <c r="E825" s="9">
        <v>999</v>
      </c>
      <c r="F825" s="15">
        <v>8</v>
      </c>
      <c r="G825" s="15" t="s">
        <v>1281</v>
      </c>
      <c r="H825" s="6" t="s">
        <v>1751</v>
      </c>
    </row>
    <row r="826" spans="1:8" x14ac:dyDescent="0.2">
      <c r="A826" s="6" t="s">
        <v>119</v>
      </c>
      <c r="B826" s="6" t="s">
        <v>27</v>
      </c>
      <c r="C826" s="7" t="s">
        <v>339</v>
      </c>
      <c r="D826" s="6" t="s">
        <v>1801</v>
      </c>
      <c r="E826" s="9">
        <v>575</v>
      </c>
      <c r="F826" s="15">
        <v>25</v>
      </c>
      <c r="G826" s="15" t="s">
        <v>1281</v>
      </c>
      <c r="H826" s="16" t="s">
        <v>1797</v>
      </c>
    </row>
    <row r="827" spans="1:8" x14ac:dyDescent="0.2">
      <c r="A827" s="6" t="s">
        <v>119</v>
      </c>
      <c r="B827" s="6" t="s">
        <v>27</v>
      </c>
      <c r="C827" s="7" t="s">
        <v>339</v>
      </c>
      <c r="D827" s="6" t="s">
        <v>1802</v>
      </c>
      <c r="E827" s="9">
        <v>471</v>
      </c>
      <c r="F827" s="15">
        <v>25</v>
      </c>
      <c r="G827" s="15" t="s">
        <v>1281</v>
      </c>
      <c r="H827" s="16" t="s">
        <v>1797</v>
      </c>
    </row>
    <row r="828" spans="1:8" x14ac:dyDescent="0.2">
      <c r="A828" s="6" t="s">
        <v>119</v>
      </c>
      <c r="B828" s="6" t="s">
        <v>206</v>
      </c>
      <c r="C828" s="7" t="s">
        <v>1760</v>
      </c>
      <c r="D828" s="6" t="s">
        <v>1808</v>
      </c>
      <c r="E828" s="9">
        <v>319</v>
      </c>
      <c r="F828" s="15">
        <v>6</v>
      </c>
      <c r="G828" s="15" t="s">
        <v>1281</v>
      </c>
      <c r="H828" s="6" t="s">
        <v>1568</v>
      </c>
    </row>
    <row r="829" spans="1:8" x14ac:dyDescent="0.2">
      <c r="A829" s="6" t="s">
        <v>119</v>
      </c>
      <c r="B829" s="6" t="s">
        <v>206</v>
      </c>
      <c r="C829" s="7" t="s">
        <v>1760</v>
      </c>
      <c r="D829" s="6" t="s">
        <v>1807</v>
      </c>
      <c r="E829" s="9">
        <v>300</v>
      </c>
      <c r="F829" s="15">
        <v>6</v>
      </c>
      <c r="G829" s="15" t="s">
        <v>1281</v>
      </c>
      <c r="H829" s="6" t="s">
        <v>1374</v>
      </c>
    </row>
    <row r="830" spans="1:8" x14ac:dyDescent="0.2">
      <c r="A830" s="6" t="s">
        <v>119</v>
      </c>
      <c r="B830" s="6" t="s">
        <v>206</v>
      </c>
      <c r="C830" s="7" t="s">
        <v>1803</v>
      </c>
      <c r="D830" s="6" t="s">
        <v>1805</v>
      </c>
      <c r="E830" s="9">
        <v>70</v>
      </c>
      <c r="F830" s="15">
        <v>6</v>
      </c>
      <c r="G830" s="15" t="s">
        <v>1281</v>
      </c>
      <c r="H830" s="6" t="s">
        <v>1454</v>
      </c>
    </row>
    <row r="831" spans="1:8" x14ac:dyDescent="0.2">
      <c r="A831" s="6" t="s">
        <v>119</v>
      </c>
      <c r="B831" s="6" t="s">
        <v>206</v>
      </c>
      <c r="C831" s="7" t="s">
        <v>651</v>
      </c>
      <c r="D831" s="6" t="s">
        <v>1804</v>
      </c>
      <c r="E831" s="9">
        <v>920</v>
      </c>
      <c r="F831" s="15">
        <v>5</v>
      </c>
      <c r="G831" s="15" t="s">
        <v>1281</v>
      </c>
      <c r="H831" s="6" t="s">
        <v>1574</v>
      </c>
    </row>
    <row r="832" spans="1:8" x14ac:dyDescent="0.2">
      <c r="A832" s="6" t="s">
        <v>119</v>
      </c>
      <c r="B832" s="6" t="s">
        <v>206</v>
      </c>
      <c r="C832" s="7" t="s">
        <v>1233</v>
      </c>
      <c r="D832" s="6" t="s">
        <v>1806</v>
      </c>
      <c r="E832" s="9">
        <v>480</v>
      </c>
      <c r="F832" s="15">
        <v>6</v>
      </c>
      <c r="G832" s="15" t="s">
        <v>1281</v>
      </c>
      <c r="H832" s="6" t="s">
        <v>1308</v>
      </c>
    </row>
    <row r="833" spans="1:8" x14ac:dyDescent="0.2">
      <c r="A833" s="6" t="s">
        <v>119</v>
      </c>
      <c r="B833" s="6" t="s">
        <v>206</v>
      </c>
      <c r="C833" s="7" t="s">
        <v>1810</v>
      </c>
      <c r="D833" s="6" t="s">
        <v>1817</v>
      </c>
      <c r="E833" s="9">
        <v>340</v>
      </c>
      <c r="F833" s="15">
        <v>4</v>
      </c>
      <c r="G833" s="15" t="s">
        <v>1281</v>
      </c>
      <c r="H833" s="16" t="s">
        <v>1818</v>
      </c>
    </row>
    <row r="834" spans="1:8" x14ac:dyDescent="0.2">
      <c r="A834" s="6" t="s">
        <v>119</v>
      </c>
      <c r="B834" s="6" t="s">
        <v>61</v>
      </c>
      <c r="C834" s="7" t="s">
        <v>1812</v>
      </c>
      <c r="D834" s="6" t="s">
        <v>1813</v>
      </c>
      <c r="E834" s="9">
        <v>200</v>
      </c>
      <c r="F834" s="15">
        <v>1</v>
      </c>
      <c r="G834" s="15" t="s">
        <v>1082</v>
      </c>
      <c r="H834" s="16" t="s">
        <v>1726</v>
      </c>
    </row>
    <row r="835" spans="1:8" x14ac:dyDescent="0.2">
      <c r="A835" s="6" t="s">
        <v>119</v>
      </c>
      <c r="B835" s="6" t="s">
        <v>61</v>
      </c>
      <c r="C835" s="7" t="s">
        <v>1811</v>
      </c>
      <c r="D835" s="6" t="s">
        <v>1815</v>
      </c>
      <c r="E835" s="9">
        <v>100</v>
      </c>
      <c r="F835" s="15">
        <v>35</v>
      </c>
      <c r="G835" s="15" t="s">
        <v>1816</v>
      </c>
      <c r="H835" s="16" t="s">
        <v>1617</v>
      </c>
    </row>
    <row r="836" spans="1:8" x14ac:dyDescent="0.2">
      <c r="A836" s="6" t="s">
        <v>119</v>
      </c>
      <c r="B836" s="6" t="s">
        <v>39</v>
      </c>
      <c r="C836" s="7" t="s">
        <v>1943</v>
      </c>
      <c r="D836" s="6" t="s">
        <v>1944</v>
      </c>
      <c r="E836" s="9">
        <v>30</v>
      </c>
      <c r="F836" s="15">
        <v>3</v>
      </c>
      <c r="G836" s="15" t="s">
        <v>1281</v>
      </c>
      <c r="H836" s="16" t="s">
        <v>1496</v>
      </c>
    </row>
    <row r="837" spans="1:8" x14ac:dyDescent="0.2">
      <c r="A837" s="6" t="s">
        <v>119</v>
      </c>
      <c r="B837" s="6" t="s">
        <v>39</v>
      </c>
      <c r="C837" s="7" t="s">
        <v>1809</v>
      </c>
      <c r="D837" s="6" t="s">
        <v>1814</v>
      </c>
      <c r="E837" s="9">
        <v>55</v>
      </c>
      <c r="F837" s="15">
        <v>4</v>
      </c>
      <c r="G837" s="15" t="s">
        <v>1281</v>
      </c>
      <c r="H837" s="16" t="s">
        <v>129</v>
      </c>
    </row>
    <row r="838" spans="1:8" x14ac:dyDescent="0.2">
      <c r="A838" s="6" t="s">
        <v>119</v>
      </c>
      <c r="B838" s="6" t="s">
        <v>39</v>
      </c>
      <c r="C838" s="7" t="s">
        <v>1939</v>
      </c>
      <c r="D838" s="6" t="s">
        <v>1940</v>
      </c>
      <c r="E838" s="9">
        <v>80</v>
      </c>
      <c r="F838" s="15">
        <v>5</v>
      </c>
      <c r="G838" s="15" t="s">
        <v>1281</v>
      </c>
      <c r="H838" s="16" t="s">
        <v>1726</v>
      </c>
    </row>
    <row r="839" spans="1:8" x14ac:dyDescent="0.2">
      <c r="A839" s="6" t="s">
        <v>119</v>
      </c>
      <c r="B839" s="6" t="s">
        <v>39</v>
      </c>
      <c r="C839" s="7" t="s">
        <v>1937</v>
      </c>
      <c r="D839" s="6" t="s">
        <v>1938</v>
      </c>
      <c r="E839" s="9">
        <v>40</v>
      </c>
      <c r="F839" s="15">
        <v>3</v>
      </c>
      <c r="G839" s="15" t="s">
        <v>1281</v>
      </c>
      <c r="H839" s="16" t="s">
        <v>634</v>
      </c>
    </row>
    <row r="840" spans="1:8" x14ac:dyDescent="0.2">
      <c r="A840" s="6" t="s">
        <v>119</v>
      </c>
      <c r="B840" s="6" t="s">
        <v>39</v>
      </c>
      <c r="C840" s="7" t="s">
        <v>1945</v>
      </c>
      <c r="D840" s="6" t="s">
        <v>1946</v>
      </c>
      <c r="E840" s="9">
        <v>60</v>
      </c>
      <c r="F840" s="15">
        <v>10</v>
      </c>
      <c r="G840" s="15" t="s">
        <v>1281</v>
      </c>
      <c r="H840" s="16" t="s">
        <v>1496</v>
      </c>
    </row>
    <row r="841" spans="1:8" x14ac:dyDescent="0.2">
      <c r="A841" s="6" t="s">
        <v>119</v>
      </c>
      <c r="B841" s="6" t="s">
        <v>39</v>
      </c>
      <c r="C841" s="7" t="s">
        <v>2333</v>
      </c>
      <c r="D841" s="6" t="s">
        <v>2336</v>
      </c>
      <c r="E841" s="9">
        <v>280</v>
      </c>
      <c r="F841" s="15">
        <v>8</v>
      </c>
      <c r="G841" s="15" t="s">
        <v>1281</v>
      </c>
      <c r="H841" s="16" t="s">
        <v>634</v>
      </c>
    </row>
    <row r="842" spans="1:8" x14ac:dyDescent="0.2">
      <c r="A842" s="6" t="s">
        <v>119</v>
      </c>
      <c r="B842" s="6" t="s">
        <v>39</v>
      </c>
      <c r="C842" s="7" t="s">
        <v>2333</v>
      </c>
      <c r="D842" s="6" t="s">
        <v>2335</v>
      </c>
      <c r="E842" s="9">
        <v>40</v>
      </c>
      <c r="F842" s="15">
        <v>4</v>
      </c>
      <c r="G842" s="15" t="s">
        <v>1281</v>
      </c>
      <c r="H842" s="16" t="s">
        <v>634</v>
      </c>
    </row>
    <row r="843" spans="1:8" x14ac:dyDescent="0.2">
      <c r="A843" s="6" t="s">
        <v>119</v>
      </c>
      <c r="B843" s="6" t="s">
        <v>39</v>
      </c>
      <c r="C843" s="7" t="s">
        <v>2333</v>
      </c>
      <c r="D843" s="6" t="s">
        <v>2334</v>
      </c>
      <c r="E843" s="9">
        <v>200</v>
      </c>
      <c r="F843" s="15">
        <v>12</v>
      </c>
      <c r="G843" s="15" t="s">
        <v>1281</v>
      </c>
      <c r="H843" s="16" t="s">
        <v>634</v>
      </c>
    </row>
    <row r="844" spans="1:8" x14ac:dyDescent="0.2">
      <c r="A844" s="6" t="s">
        <v>119</v>
      </c>
      <c r="B844" s="6" t="s">
        <v>39</v>
      </c>
      <c r="C844" s="7" t="s">
        <v>1909</v>
      </c>
      <c r="D844" s="6" t="s">
        <v>1910</v>
      </c>
      <c r="E844" s="9">
        <v>88</v>
      </c>
      <c r="F844" s="15">
        <v>1</v>
      </c>
      <c r="G844" s="15" t="s">
        <v>1282</v>
      </c>
      <c r="H844" s="16" t="s">
        <v>1908</v>
      </c>
    </row>
    <row r="845" spans="1:8" x14ac:dyDescent="0.2">
      <c r="A845" s="6" t="s">
        <v>2118</v>
      </c>
      <c r="B845" s="6" t="s">
        <v>137</v>
      </c>
      <c r="C845" s="7" t="s">
        <v>2145</v>
      </c>
      <c r="D845" s="6" t="s">
        <v>2289</v>
      </c>
      <c r="E845" s="9">
        <v>225</v>
      </c>
      <c r="F845" s="15">
        <v>2</v>
      </c>
      <c r="G845" s="15" t="s">
        <v>1281</v>
      </c>
      <c r="H845" s="16" t="s">
        <v>1486</v>
      </c>
    </row>
    <row r="846" spans="1:8" x14ac:dyDescent="0.2">
      <c r="A846" s="6" t="s">
        <v>2118</v>
      </c>
      <c r="B846" s="6" t="s">
        <v>137</v>
      </c>
      <c r="C846" s="7" t="s">
        <v>1869</v>
      </c>
      <c r="D846" s="6" t="s">
        <v>2130</v>
      </c>
      <c r="E846" s="9">
        <v>100</v>
      </c>
      <c r="F846" s="15">
        <v>4</v>
      </c>
      <c r="G846" s="15" t="s">
        <v>1281</v>
      </c>
      <c r="H846" s="16" t="s">
        <v>1486</v>
      </c>
    </row>
    <row r="847" spans="1:8" x14ac:dyDescent="0.2">
      <c r="A847" s="6" t="s">
        <v>2118</v>
      </c>
      <c r="B847" s="6" t="s">
        <v>174</v>
      </c>
      <c r="C847" s="7" t="s">
        <v>1869</v>
      </c>
      <c r="D847" s="6" t="s">
        <v>2168</v>
      </c>
      <c r="E847" s="9">
        <v>400</v>
      </c>
      <c r="F847" s="15">
        <v>4</v>
      </c>
      <c r="G847" s="15" t="s">
        <v>1281</v>
      </c>
      <c r="H847" s="16" t="s">
        <v>1486</v>
      </c>
    </row>
    <row r="848" spans="1:8" x14ac:dyDescent="0.2">
      <c r="A848" s="6" t="s">
        <v>2118</v>
      </c>
      <c r="B848" s="6" t="s">
        <v>97</v>
      </c>
      <c r="C848" s="7" t="s">
        <v>1869</v>
      </c>
      <c r="D848" s="6" t="s">
        <v>2170</v>
      </c>
      <c r="E848" s="9">
        <v>120</v>
      </c>
      <c r="F848" s="15">
        <v>3</v>
      </c>
      <c r="G848" s="15" t="s">
        <v>1281</v>
      </c>
      <c r="H848" s="16" t="s">
        <v>1486</v>
      </c>
    </row>
    <row r="849" spans="1:8" x14ac:dyDescent="0.2">
      <c r="A849" s="6" t="s">
        <v>2118</v>
      </c>
      <c r="B849" s="6" t="s">
        <v>97</v>
      </c>
      <c r="C849" s="7" t="s">
        <v>1869</v>
      </c>
      <c r="D849" s="6" t="s">
        <v>2167</v>
      </c>
      <c r="E849" s="9">
        <v>1250</v>
      </c>
      <c r="F849" s="15">
        <v>8</v>
      </c>
      <c r="G849" s="15" t="s">
        <v>1281</v>
      </c>
      <c r="H849" s="16" t="s">
        <v>1486</v>
      </c>
    </row>
    <row r="850" spans="1:8" x14ac:dyDescent="0.2">
      <c r="A850" s="6" t="s">
        <v>2118</v>
      </c>
      <c r="B850" s="6" t="s">
        <v>97</v>
      </c>
      <c r="C850" s="7" t="s">
        <v>1869</v>
      </c>
      <c r="D850" s="6" t="s">
        <v>2144</v>
      </c>
      <c r="E850" s="9">
        <v>300</v>
      </c>
      <c r="F850" s="15">
        <v>3</v>
      </c>
      <c r="G850" s="15" t="s">
        <v>1281</v>
      </c>
      <c r="H850" s="16" t="s">
        <v>1486</v>
      </c>
    </row>
    <row r="851" spans="1:8" x14ac:dyDescent="0.2">
      <c r="A851" s="6" t="s">
        <v>2118</v>
      </c>
      <c r="B851" s="6" t="s">
        <v>97</v>
      </c>
      <c r="C851" s="7" t="s">
        <v>1869</v>
      </c>
      <c r="D851" s="6" t="s">
        <v>2148</v>
      </c>
      <c r="E851" s="9">
        <v>200</v>
      </c>
      <c r="F851" s="15">
        <v>1</v>
      </c>
      <c r="G851" s="15" t="s">
        <v>1281</v>
      </c>
      <c r="H851" s="16" t="s">
        <v>1486</v>
      </c>
    </row>
    <row r="852" spans="1:8" x14ac:dyDescent="0.2">
      <c r="A852" s="6" t="s">
        <v>2118</v>
      </c>
      <c r="B852" s="6" t="s">
        <v>97</v>
      </c>
      <c r="C852" s="7" t="s">
        <v>1869</v>
      </c>
      <c r="D852" s="6" t="s">
        <v>2117</v>
      </c>
      <c r="E852" s="9">
        <v>114</v>
      </c>
      <c r="F852" s="15">
        <v>2</v>
      </c>
      <c r="G852" s="15" t="s">
        <v>1281</v>
      </c>
      <c r="H852" s="16" t="s">
        <v>1486</v>
      </c>
    </row>
    <row r="853" spans="1:8" x14ac:dyDescent="0.2">
      <c r="A853" s="6" t="s">
        <v>2118</v>
      </c>
      <c r="B853" s="6" t="s">
        <v>97</v>
      </c>
      <c r="C853" s="7" t="s">
        <v>1869</v>
      </c>
      <c r="D853" s="6" t="s">
        <v>2147</v>
      </c>
      <c r="E853" s="9">
        <v>250</v>
      </c>
      <c r="F853" s="15">
        <v>5</v>
      </c>
      <c r="G853" s="15" t="s">
        <v>1281</v>
      </c>
      <c r="H853" s="16" t="s">
        <v>1486</v>
      </c>
    </row>
    <row r="854" spans="1:8" x14ac:dyDescent="0.2">
      <c r="A854" s="6" t="s">
        <v>2118</v>
      </c>
      <c r="B854" s="6" t="s">
        <v>97</v>
      </c>
      <c r="C854" s="7" t="s">
        <v>2145</v>
      </c>
      <c r="D854" s="6" t="s">
        <v>2146</v>
      </c>
      <c r="E854" s="9">
        <v>300</v>
      </c>
      <c r="F854" s="15">
        <v>2</v>
      </c>
      <c r="G854" s="15" t="s">
        <v>1281</v>
      </c>
      <c r="H854" s="16" t="s">
        <v>1486</v>
      </c>
    </row>
    <row r="855" spans="1:8" x14ac:dyDescent="0.2">
      <c r="A855" s="6" t="s">
        <v>174</v>
      </c>
      <c r="B855" s="6" t="s">
        <v>175</v>
      </c>
      <c r="C855" s="7" t="s">
        <v>178</v>
      </c>
      <c r="D855" s="6" t="s">
        <v>181</v>
      </c>
      <c r="E855" s="9">
        <v>1500</v>
      </c>
      <c r="F855" s="15">
        <v>6</v>
      </c>
      <c r="G855" s="18" t="s">
        <v>1281</v>
      </c>
      <c r="H855" s="6"/>
    </row>
    <row r="856" spans="1:8" x14ac:dyDescent="0.2">
      <c r="A856" s="6" t="s">
        <v>174</v>
      </c>
      <c r="B856" s="6" t="s">
        <v>175</v>
      </c>
      <c r="C856" s="7" t="s">
        <v>180</v>
      </c>
      <c r="D856" s="6" t="s">
        <v>186</v>
      </c>
      <c r="E856" s="9">
        <v>1336</v>
      </c>
      <c r="F856" s="15">
        <v>6</v>
      </c>
      <c r="G856" s="18" t="s">
        <v>1281</v>
      </c>
      <c r="H856" s="6" t="s">
        <v>185</v>
      </c>
    </row>
    <row r="857" spans="1:8" x14ac:dyDescent="0.2">
      <c r="A857" s="6" t="s">
        <v>174</v>
      </c>
      <c r="B857" s="6" t="s">
        <v>175</v>
      </c>
      <c r="C857" s="7" t="s">
        <v>177</v>
      </c>
      <c r="D857" s="6" t="s">
        <v>182</v>
      </c>
      <c r="E857" s="9">
        <v>4000</v>
      </c>
      <c r="F857" s="15">
        <v>6</v>
      </c>
      <c r="G857" s="15" t="s">
        <v>1281</v>
      </c>
      <c r="H857" s="6"/>
    </row>
    <row r="858" spans="1:8" x14ac:dyDescent="0.2">
      <c r="A858" s="6" t="s">
        <v>174</v>
      </c>
      <c r="B858" s="6" t="s">
        <v>175</v>
      </c>
      <c r="C858" s="7" t="s">
        <v>176</v>
      </c>
      <c r="D858" s="6" t="s">
        <v>183</v>
      </c>
      <c r="E858" s="9">
        <v>3500</v>
      </c>
      <c r="F858" s="15">
        <v>6</v>
      </c>
      <c r="G858" s="18" t="s">
        <v>1281</v>
      </c>
      <c r="H858" s="6"/>
    </row>
    <row r="859" spans="1:8" x14ac:dyDescent="0.2">
      <c r="A859" s="6" t="s">
        <v>174</v>
      </c>
      <c r="B859" s="6" t="s">
        <v>137</v>
      </c>
      <c r="C859" s="7" t="s">
        <v>552</v>
      </c>
      <c r="D859" s="6" t="s">
        <v>553</v>
      </c>
      <c r="E859" s="9">
        <v>1500</v>
      </c>
      <c r="F859" s="15">
        <v>6</v>
      </c>
      <c r="G859" s="15" t="s">
        <v>1281</v>
      </c>
      <c r="H859" s="6"/>
    </row>
    <row r="860" spans="1:8" x14ac:dyDescent="0.2">
      <c r="A860" s="6" t="s">
        <v>174</v>
      </c>
      <c r="B860" s="6" t="s">
        <v>198</v>
      </c>
      <c r="C860" s="7" t="s">
        <v>199</v>
      </c>
      <c r="D860" s="6" t="s">
        <v>1819</v>
      </c>
      <c r="E860" s="9">
        <v>2000</v>
      </c>
      <c r="F860" s="15">
        <v>6</v>
      </c>
      <c r="G860" s="15" t="s">
        <v>1281</v>
      </c>
      <c r="H860" s="16" t="s">
        <v>1377</v>
      </c>
    </row>
    <row r="861" spans="1:8" x14ac:dyDescent="0.2">
      <c r="A861" s="6" t="s">
        <v>174</v>
      </c>
      <c r="B861" s="6" t="s">
        <v>198</v>
      </c>
      <c r="C861" s="7" t="s">
        <v>199</v>
      </c>
      <c r="D861" s="6" t="s">
        <v>1820</v>
      </c>
      <c r="E861" s="9">
        <v>400</v>
      </c>
      <c r="F861" s="15">
        <v>10</v>
      </c>
      <c r="G861" s="15" t="s">
        <v>1281</v>
      </c>
      <c r="H861" s="16" t="s">
        <v>1377</v>
      </c>
    </row>
    <row r="862" spans="1:8" x14ac:dyDescent="0.2">
      <c r="A862" s="6" t="s">
        <v>174</v>
      </c>
      <c r="B862" s="6" t="s">
        <v>198</v>
      </c>
      <c r="C862" s="7" t="s">
        <v>199</v>
      </c>
      <c r="D862" s="6" t="s">
        <v>1821</v>
      </c>
      <c r="E862" s="9">
        <v>250</v>
      </c>
      <c r="F862" s="15">
        <v>10</v>
      </c>
      <c r="G862" s="15" t="s">
        <v>1281</v>
      </c>
      <c r="H862" s="16" t="s">
        <v>1377</v>
      </c>
    </row>
    <row r="863" spans="1:8" x14ac:dyDescent="0.2">
      <c r="A863" s="6" t="s">
        <v>174</v>
      </c>
      <c r="B863" s="6" t="s">
        <v>198</v>
      </c>
      <c r="C863" s="7" t="s">
        <v>1826</v>
      </c>
      <c r="D863" s="6" t="s">
        <v>1836</v>
      </c>
      <c r="E863" s="9">
        <v>40</v>
      </c>
      <c r="F863" s="15">
        <v>1</v>
      </c>
      <c r="G863" s="15" t="s">
        <v>1282</v>
      </c>
      <c r="H863" s="6" t="s">
        <v>631</v>
      </c>
    </row>
    <row r="864" spans="1:8" x14ac:dyDescent="0.2">
      <c r="A864" s="6" t="s">
        <v>174</v>
      </c>
      <c r="B864" s="6" t="s">
        <v>198</v>
      </c>
      <c r="C864" s="7" t="s">
        <v>1826</v>
      </c>
      <c r="D864" s="6" t="s">
        <v>1880</v>
      </c>
      <c r="E864" s="9">
        <v>30</v>
      </c>
      <c r="F864" s="15">
        <v>10</v>
      </c>
      <c r="G864" s="15" t="s">
        <v>1281</v>
      </c>
      <c r="H864" s="6" t="s">
        <v>1496</v>
      </c>
    </row>
    <row r="865" spans="1:8" x14ac:dyDescent="0.2">
      <c r="A865" s="6" t="s">
        <v>174</v>
      </c>
      <c r="B865" s="6" t="s">
        <v>198</v>
      </c>
      <c r="C865" s="7" t="s">
        <v>1826</v>
      </c>
      <c r="D865" s="6" t="s">
        <v>1834</v>
      </c>
      <c r="E865" s="9">
        <v>90</v>
      </c>
      <c r="F865" s="15">
        <v>20</v>
      </c>
      <c r="G865" s="15" t="s">
        <v>1281</v>
      </c>
      <c r="H865" s="6" t="s">
        <v>129</v>
      </c>
    </row>
    <row r="866" spans="1:8" x14ac:dyDescent="0.2">
      <c r="A866" s="6" t="s">
        <v>174</v>
      </c>
      <c r="B866" s="6" t="s">
        <v>198</v>
      </c>
      <c r="C866" s="7" t="s">
        <v>1826</v>
      </c>
      <c r="D866" s="6" t="s">
        <v>1835</v>
      </c>
      <c r="E866" s="9">
        <v>30</v>
      </c>
      <c r="F866" s="15">
        <v>20</v>
      </c>
      <c r="G866" s="15" t="s">
        <v>1281</v>
      </c>
      <c r="H866" s="6" t="s">
        <v>681</v>
      </c>
    </row>
    <row r="867" spans="1:8" x14ac:dyDescent="0.2">
      <c r="A867" s="6" t="s">
        <v>174</v>
      </c>
      <c r="B867" s="6" t="s">
        <v>198</v>
      </c>
      <c r="C867" s="7" t="s">
        <v>1826</v>
      </c>
      <c r="D867" s="6" t="s">
        <v>1838</v>
      </c>
      <c r="E867" s="9">
        <v>21</v>
      </c>
      <c r="F867" s="15">
        <v>20</v>
      </c>
      <c r="G867" s="15" t="s">
        <v>1281</v>
      </c>
      <c r="H867" s="6" t="s">
        <v>1839</v>
      </c>
    </row>
    <row r="868" spans="1:8" x14ac:dyDescent="0.2">
      <c r="A868" s="6" t="s">
        <v>174</v>
      </c>
      <c r="B868" s="6" t="s">
        <v>198</v>
      </c>
      <c r="C868" s="7" t="s">
        <v>1832</v>
      </c>
      <c r="D868" s="6" t="s">
        <v>1833</v>
      </c>
      <c r="E868" s="9">
        <v>39</v>
      </c>
      <c r="F868" s="15">
        <v>25</v>
      </c>
      <c r="G868" s="15" t="s">
        <v>1281</v>
      </c>
      <c r="H868" s="6" t="s">
        <v>1377</v>
      </c>
    </row>
    <row r="869" spans="1:8" x14ac:dyDescent="0.2">
      <c r="A869" s="6" t="s">
        <v>174</v>
      </c>
      <c r="B869" s="6" t="s">
        <v>198</v>
      </c>
      <c r="C869" s="7" t="s">
        <v>1826</v>
      </c>
      <c r="D869" s="6" t="s">
        <v>2235</v>
      </c>
      <c r="E869" s="9">
        <v>50</v>
      </c>
      <c r="F869" s="15">
        <v>39</v>
      </c>
      <c r="G869" s="15" t="s">
        <v>1281</v>
      </c>
      <c r="H869" s="6" t="s">
        <v>1377</v>
      </c>
    </row>
    <row r="870" spans="1:8" x14ac:dyDescent="0.2">
      <c r="A870" s="6" t="s">
        <v>174</v>
      </c>
      <c r="B870" s="6" t="s">
        <v>198</v>
      </c>
      <c r="C870" s="7" t="s">
        <v>1826</v>
      </c>
      <c r="D870" s="6" t="s">
        <v>1841</v>
      </c>
      <c r="E870" s="9">
        <v>65</v>
      </c>
      <c r="F870" s="15">
        <v>39</v>
      </c>
      <c r="G870" s="15" t="s">
        <v>1281</v>
      </c>
      <c r="H870" s="6" t="s">
        <v>1839</v>
      </c>
    </row>
    <row r="871" spans="1:8" x14ac:dyDescent="0.2">
      <c r="A871" s="6" t="s">
        <v>174</v>
      </c>
      <c r="B871" s="6" t="s">
        <v>198</v>
      </c>
      <c r="C871" s="7" t="s">
        <v>1826</v>
      </c>
      <c r="D871" s="6" t="s">
        <v>1837</v>
      </c>
      <c r="E871" s="9">
        <v>107</v>
      </c>
      <c r="F871" s="15">
        <v>39</v>
      </c>
      <c r="G871" s="15" t="s">
        <v>1281</v>
      </c>
      <c r="H871" s="6" t="s">
        <v>129</v>
      </c>
    </row>
    <row r="872" spans="1:8" x14ac:dyDescent="0.2">
      <c r="A872" s="6" t="s">
        <v>174</v>
      </c>
      <c r="B872" s="6" t="s">
        <v>198</v>
      </c>
      <c r="C872" s="7" t="s">
        <v>1826</v>
      </c>
      <c r="D872" s="6" t="s">
        <v>1831</v>
      </c>
      <c r="E872" s="9">
        <v>40</v>
      </c>
      <c r="F872" s="15">
        <v>25</v>
      </c>
      <c r="G872" s="15" t="s">
        <v>1281</v>
      </c>
      <c r="H872" s="6" t="s">
        <v>1377</v>
      </c>
    </row>
    <row r="873" spans="1:8" x14ac:dyDescent="0.2">
      <c r="A873" s="6" t="s">
        <v>174</v>
      </c>
      <c r="B873" s="6" t="s">
        <v>198</v>
      </c>
      <c r="C873" s="7" t="s">
        <v>1826</v>
      </c>
      <c r="D873" s="6" t="s">
        <v>1830</v>
      </c>
      <c r="E873" s="9">
        <v>50</v>
      </c>
      <c r="F873" s="15">
        <v>5</v>
      </c>
      <c r="G873" s="15" t="s">
        <v>1281</v>
      </c>
      <c r="H873" s="6" t="s">
        <v>1377</v>
      </c>
    </row>
    <row r="874" spans="1:8" x14ac:dyDescent="0.2">
      <c r="A874" s="6" t="s">
        <v>174</v>
      </c>
      <c r="B874" s="6" t="s">
        <v>198</v>
      </c>
      <c r="C874" s="7" t="s">
        <v>1826</v>
      </c>
      <c r="D874" s="6" t="s">
        <v>1973</v>
      </c>
      <c r="E874" s="9">
        <v>30</v>
      </c>
      <c r="F874" s="15">
        <v>15</v>
      </c>
      <c r="G874" s="15" t="s">
        <v>1281</v>
      </c>
      <c r="H874" s="6" t="s">
        <v>1377</v>
      </c>
    </row>
    <row r="875" spans="1:8" x14ac:dyDescent="0.2">
      <c r="A875" s="6" t="s">
        <v>174</v>
      </c>
      <c r="B875" s="6" t="s">
        <v>198</v>
      </c>
      <c r="C875" s="7" t="s">
        <v>1826</v>
      </c>
      <c r="D875" s="6" t="s">
        <v>2240</v>
      </c>
      <c r="E875" s="9">
        <v>90</v>
      </c>
      <c r="F875" s="15">
        <v>13</v>
      </c>
      <c r="G875" s="15" t="s">
        <v>1281</v>
      </c>
      <c r="H875" s="6" t="s">
        <v>1377</v>
      </c>
    </row>
    <row r="876" spans="1:8" x14ac:dyDescent="0.2">
      <c r="A876" s="6" t="s">
        <v>174</v>
      </c>
      <c r="B876" s="6" t="s">
        <v>198</v>
      </c>
      <c r="C876" s="7" t="s">
        <v>1826</v>
      </c>
      <c r="D876" s="6" t="s">
        <v>2236</v>
      </c>
      <c r="E876" s="9">
        <v>100</v>
      </c>
      <c r="F876" s="15">
        <v>39</v>
      </c>
      <c r="G876" s="15" t="s">
        <v>1281</v>
      </c>
      <c r="H876" s="6" t="s">
        <v>1377</v>
      </c>
    </row>
    <row r="877" spans="1:8" x14ac:dyDescent="0.2">
      <c r="A877" s="6" t="s">
        <v>174</v>
      </c>
      <c r="B877" s="6" t="s">
        <v>198</v>
      </c>
      <c r="C877" s="7" t="s">
        <v>1826</v>
      </c>
      <c r="D877" s="6" t="s">
        <v>1828</v>
      </c>
      <c r="E877" s="9">
        <v>32</v>
      </c>
      <c r="F877" s="15">
        <v>2</v>
      </c>
      <c r="G877" s="15" t="s">
        <v>1282</v>
      </c>
      <c r="H877" s="6" t="s">
        <v>1377</v>
      </c>
    </row>
    <row r="878" spans="1:8" x14ac:dyDescent="0.2">
      <c r="A878" s="6" t="s">
        <v>174</v>
      </c>
      <c r="B878" s="6" t="s">
        <v>198</v>
      </c>
      <c r="C878" s="7" t="s">
        <v>1826</v>
      </c>
      <c r="D878" s="6" t="s">
        <v>1827</v>
      </c>
      <c r="E878" s="9">
        <v>32</v>
      </c>
      <c r="F878" s="15">
        <v>5</v>
      </c>
      <c r="G878" s="15" t="s">
        <v>1281</v>
      </c>
      <c r="H878" s="6" t="s">
        <v>1377</v>
      </c>
    </row>
    <row r="879" spans="1:8" x14ac:dyDescent="0.2">
      <c r="A879" s="6" t="s">
        <v>174</v>
      </c>
      <c r="B879" s="6" t="s">
        <v>198</v>
      </c>
      <c r="C879" s="7" t="s">
        <v>191</v>
      </c>
      <c r="D879" s="6" t="s">
        <v>1881</v>
      </c>
      <c r="E879" s="9">
        <v>420</v>
      </c>
      <c r="F879" s="15">
        <v>20</v>
      </c>
      <c r="G879" s="15" t="s">
        <v>1281</v>
      </c>
      <c r="H879" s="6" t="s">
        <v>1402</v>
      </c>
    </row>
    <row r="880" spans="1:8" x14ac:dyDescent="0.2">
      <c r="A880" s="6" t="s">
        <v>174</v>
      </c>
      <c r="B880" s="6" t="s">
        <v>198</v>
      </c>
      <c r="C880" s="7" t="s">
        <v>1840</v>
      </c>
      <c r="D880" s="6" t="s">
        <v>1849</v>
      </c>
      <c r="E880" s="9">
        <v>100</v>
      </c>
      <c r="F880" s="15">
        <v>16</v>
      </c>
      <c r="G880" s="15" t="s">
        <v>1281</v>
      </c>
      <c r="H880" s="6" t="s">
        <v>1850</v>
      </c>
    </row>
    <row r="881" spans="1:8" x14ac:dyDescent="0.2">
      <c r="A881" s="6" t="s">
        <v>174</v>
      </c>
      <c r="B881" s="6" t="s">
        <v>198</v>
      </c>
      <c r="C881" s="7" t="s">
        <v>1840</v>
      </c>
      <c r="D881" s="6" t="s">
        <v>1848</v>
      </c>
      <c r="E881" s="9">
        <v>125</v>
      </c>
      <c r="F881" s="15">
        <v>8</v>
      </c>
      <c r="G881" s="15" t="s">
        <v>1281</v>
      </c>
      <c r="H881" s="6" t="s">
        <v>1356</v>
      </c>
    </row>
    <row r="882" spans="1:8" x14ac:dyDescent="0.2">
      <c r="A882" s="6" t="s">
        <v>174</v>
      </c>
      <c r="B882" s="6" t="s">
        <v>198</v>
      </c>
      <c r="C882" s="7" t="s">
        <v>1840</v>
      </c>
      <c r="D882" s="6" t="s">
        <v>1860</v>
      </c>
      <c r="E882" s="9">
        <v>60</v>
      </c>
      <c r="F882" s="15">
        <v>2</v>
      </c>
      <c r="G882" s="15" t="s">
        <v>1281</v>
      </c>
      <c r="H882" s="6" t="s">
        <v>681</v>
      </c>
    </row>
    <row r="883" spans="1:8" x14ac:dyDescent="0.2">
      <c r="A883" s="6" t="s">
        <v>174</v>
      </c>
      <c r="B883" s="6" t="s">
        <v>198</v>
      </c>
      <c r="C883" s="7" t="s">
        <v>1385</v>
      </c>
      <c r="D883" s="6" t="s">
        <v>2239</v>
      </c>
      <c r="E883" s="9">
        <v>120</v>
      </c>
      <c r="F883" s="15">
        <v>15</v>
      </c>
      <c r="G883" s="15" t="s">
        <v>1281</v>
      </c>
      <c r="H883" s="6" t="s">
        <v>1377</v>
      </c>
    </row>
    <row r="884" spans="1:8" x14ac:dyDescent="0.2">
      <c r="A884" s="6" t="s">
        <v>174</v>
      </c>
      <c r="B884" s="6" t="s">
        <v>198</v>
      </c>
      <c r="C884" s="7" t="s">
        <v>1840</v>
      </c>
      <c r="D884" s="6" t="s">
        <v>1842</v>
      </c>
      <c r="E884" s="9">
        <v>80</v>
      </c>
      <c r="F884" s="15">
        <v>39</v>
      </c>
      <c r="G884" s="15" t="s">
        <v>1281</v>
      </c>
      <c r="H884" s="6" t="s">
        <v>1377</v>
      </c>
    </row>
    <row r="885" spans="1:8" x14ac:dyDescent="0.2">
      <c r="A885" s="6" t="s">
        <v>174</v>
      </c>
      <c r="B885" s="6" t="s">
        <v>198</v>
      </c>
      <c r="C885" s="7" t="s">
        <v>1840</v>
      </c>
      <c r="D885" s="6" t="s">
        <v>1843</v>
      </c>
      <c r="E885" s="9">
        <v>25</v>
      </c>
      <c r="F885" s="15">
        <v>4</v>
      </c>
      <c r="G885" s="15" t="s">
        <v>1281</v>
      </c>
      <c r="H885" s="6" t="s">
        <v>1377</v>
      </c>
    </row>
    <row r="886" spans="1:8" x14ac:dyDescent="0.2">
      <c r="A886" s="6" t="s">
        <v>174</v>
      </c>
      <c r="B886" s="6" t="s">
        <v>198</v>
      </c>
      <c r="C886" s="7" t="s">
        <v>1840</v>
      </c>
      <c r="D886" s="6" t="s">
        <v>1844</v>
      </c>
      <c r="E886" s="9">
        <v>35</v>
      </c>
      <c r="F886" s="15">
        <v>39</v>
      </c>
      <c r="G886" s="15" t="s">
        <v>1281</v>
      </c>
      <c r="H886" s="6" t="s">
        <v>1845</v>
      </c>
    </row>
    <row r="887" spans="1:8" x14ac:dyDescent="0.2">
      <c r="A887" s="6" t="s">
        <v>174</v>
      </c>
      <c r="B887" s="6" t="s">
        <v>198</v>
      </c>
      <c r="C887" s="7" t="s">
        <v>1840</v>
      </c>
      <c r="D887" s="6" t="s">
        <v>1847</v>
      </c>
      <c r="E887" s="9">
        <v>112</v>
      </c>
      <c r="F887" s="15">
        <v>39</v>
      </c>
      <c r="G887" s="15" t="s">
        <v>1281</v>
      </c>
      <c r="H887" s="6" t="s">
        <v>1448</v>
      </c>
    </row>
    <row r="888" spans="1:8" x14ac:dyDescent="0.2">
      <c r="A888" s="6" t="s">
        <v>174</v>
      </c>
      <c r="B888" s="6" t="s">
        <v>198</v>
      </c>
      <c r="C888" s="7" t="s">
        <v>1840</v>
      </c>
      <c r="D888" s="6" t="s">
        <v>1846</v>
      </c>
      <c r="E888" s="9">
        <v>50</v>
      </c>
      <c r="F888" s="15">
        <v>10</v>
      </c>
      <c r="G888" s="15" t="s">
        <v>1281</v>
      </c>
      <c r="H888" s="6" t="s">
        <v>1448</v>
      </c>
    </row>
    <row r="889" spans="1:8" x14ac:dyDescent="0.2">
      <c r="A889" s="6" t="s">
        <v>174</v>
      </c>
      <c r="B889" s="6" t="s">
        <v>198</v>
      </c>
      <c r="C889" s="7" t="s">
        <v>1883</v>
      </c>
      <c r="D889" s="6" t="s">
        <v>1887</v>
      </c>
      <c r="E889" s="9">
        <v>70</v>
      </c>
      <c r="F889" s="15">
        <v>20</v>
      </c>
      <c r="G889" s="15" t="s">
        <v>1282</v>
      </c>
      <c r="H889" s="6" t="s">
        <v>1448</v>
      </c>
    </row>
    <row r="890" spans="1:8" x14ac:dyDescent="0.2">
      <c r="A890" s="6" t="s">
        <v>174</v>
      </c>
      <c r="B890" s="6" t="s">
        <v>198</v>
      </c>
      <c r="C890" s="7" t="s">
        <v>1883</v>
      </c>
      <c r="D890" s="6" t="s">
        <v>1884</v>
      </c>
      <c r="E890" s="9">
        <v>180</v>
      </c>
      <c r="F890" s="15">
        <v>15</v>
      </c>
      <c r="G890" s="15" t="s">
        <v>1281</v>
      </c>
      <c r="H890" s="6" t="s">
        <v>1448</v>
      </c>
    </row>
    <row r="891" spans="1:8" x14ac:dyDescent="0.2">
      <c r="A891" s="6" t="s">
        <v>174</v>
      </c>
      <c r="B891" s="6" t="s">
        <v>198</v>
      </c>
      <c r="C891" s="7" t="s">
        <v>200</v>
      </c>
      <c r="D891" s="6" t="s">
        <v>1877</v>
      </c>
      <c r="E891" s="9">
        <v>30</v>
      </c>
      <c r="F891" s="15">
        <v>15</v>
      </c>
      <c r="G891" s="15" t="s">
        <v>1281</v>
      </c>
      <c r="H891" s="16" t="s">
        <v>1356</v>
      </c>
    </row>
    <row r="892" spans="1:8" x14ac:dyDescent="0.2">
      <c r="A892" s="6" t="s">
        <v>174</v>
      </c>
      <c r="B892" s="6" t="s">
        <v>198</v>
      </c>
      <c r="C892" s="7" t="s">
        <v>200</v>
      </c>
      <c r="D892" s="6" t="s">
        <v>2388</v>
      </c>
      <c r="E892" s="9">
        <v>200</v>
      </c>
      <c r="F892" s="15">
        <v>39</v>
      </c>
      <c r="G892" s="15" t="s">
        <v>1878</v>
      </c>
      <c r="H892" s="16" t="s">
        <v>1402</v>
      </c>
    </row>
    <row r="893" spans="1:8" x14ac:dyDescent="0.2">
      <c r="A893" s="6" t="s">
        <v>174</v>
      </c>
      <c r="B893" s="6" t="s">
        <v>198</v>
      </c>
      <c r="C893" s="7" t="s">
        <v>200</v>
      </c>
      <c r="D893" s="6" t="s">
        <v>1874</v>
      </c>
      <c r="E893" s="9">
        <v>75</v>
      </c>
      <c r="F893" s="15">
        <v>39</v>
      </c>
      <c r="G893" s="15" t="s">
        <v>1281</v>
      </c>
      <c r="H893" s="16" t="s">
        <v>1402</v>
      </c>
    </row>
    <row r="894" spans="1:8" x14ac:dyDescent="0.2">
      <c r="A894" s="6" t="s">
        <v>174</v>
      </c>
      <c r="B894" s="6" t="s">
        <v>198</v>
      </c>
      <c r="C894" s="7" t="s">
        <v>200</v>
      </c>
      <c r="D894" s="6" t="s">
        <v>1885</v>
      </c>
      <c r="E894" s="9">
        <v>110</v>
      </c>
      <c r="F894" s="15">
        <v>15</v>
      </c>
      <c r="G894" s="15" t="s">
        <v>1281</v>
      </c>
      <c r="H894" s="6" t="s">
        <v>1886</v>
      </c>
    </row>
    <row r="895" spans="1:8" x14ac:dyDescent="0.2">
      <c r="A895" s="6" t="s">
        <v>174</v>
      </c>
      <c r="B895" s="6" t="s">
        <v>198</v>
      </c>
      <c r="C895" s="7" t="s">
        <v>200</v>
      </c>
      <c r="D895" s="6" t="s">
        <v>1889</v>
      </c>
      <c r="E895" s="9">
        <v>62</v>
      </c>
      <c r="F895" s="15">
        <v>12</v>
      </c>
      <c r="G895" s="15" t="s">
        <v>1281</v>
      </c>
      <c r="H895" s="6" t="s">
        <v>1448</v>
      </c>
    </row>
    <row r="896" spans="1:8" x14ac:dyDescent="0.2">
      <c r="A896" s="6" t="s">
        <v>174</v>
      </c>
      <c r="B896" s="6" t="s">
        <v>198</v>
      </c>
      <c r="C896" s="7" t="s">
        <v>200</v>
      </c>
      <c r="D896" s="6" t="s">
        <v>1888</v>
      </c>
      <c r="E896" s="9">
        <v>108</v>
      </c>
      <c r="F896" s="15">
        <v>17</v>
      </c>
      <c r="G896" s="15" t="s">
        <v>1281</v>
      </c>
      <c r="H896" s="6" t="s">
        <v>1368</v>
      </c>
    </row>
    <row r="897" spans="1:8" x14ac:dyDescent="0.2">
      <c r="A897" s="6" t="s">
        <v>174</v>
      </c>
      <c r="B897" s="6" t="s">
        <v>198</v>
      </c>
      <c r="C897" s="7" t="s">
        <v>200</v>
      </c>
      <c r="D897" s="6" t="s">
        <v>1872</v>
      </c>
      <c r="E897" s="9">
        <v>75</v>
      </c>
      <c r="F897" s="15">
        <v>6</v>
      </c>
      <c r="G897" s="15" t="s">
        <v>1281</v>
      </c>
      <c r="H897" s="16" t="s">
        <v>1402</v>
      </c>
    </row>
    <row r="898" spans="1:8" x14ac:dyDescent="0.2">
      <c r="A898" s="6" t="s">
        <v>174</v>
      </c>
      <c r="B898" s="6" t="s">
        <v>198</v>
      </c>
      <c r="C898" s="7" t="s">
        <v>200</v>
      </c>
      <c r="D898" s="6" t="s">
        <v>3705</v>
      </c>
      <c r="E898" s="9">
        <v>100</v>
      </c>
      <c r="F898" s="15">
        <v>6</v>
      </c>
      <c r="G898" s="15" t="s">
        <v>1282</v>
      </c>
      <c r="H898" s="16" t="s">
        <v>1879</v>
      </c>
    </row>
    <row r="899" spans="1:8" x14ac:dyDescent="0.2">
      <c r="A899" s="6" t="s">
        <v>174</v>
      </c>
      <c r="B899" s="6" t="s">
        <v>198</v>
      </c>
      <c r="C899" s="7" t="s">
        <v>200</v>
      </c>
      <c r="D899" s="6" t="s">
        <v>1875</v>
      </c>
      <c r="E899" s="9">
        <v>100</v>
      </c>
      <c r="F899" s="15">
        <v>6</v>
      </c>
      <c r="G899" s="15" t="s">
        <v>1281</v>
      </c>
      <c r="H899" s="16" t="s">
        <v>1356</v>
      </c>
    </row>
    <row r="900" spans="1:8" x14ac:dyDescent="0.2">
      <c r="A900" s="6" t="s">
        <v>174</v>
      </c>
      <c r="B900" s="6" t="s">
        <v>198</v>
      </c>
      <c r="C900" s="7" t="s">
        <v>200</v>
      </c>
      <c r="D900" s="6" t="s">
        <v>1876</v>
      </c>
      <c r="E900" s="9">
        <v>50</v>
      </c>
      <c r="F900" s="15">
        <v>20</v>
      </c>
      <c r="G900" s="15" t="s">
        <v>1281</v>
      </c>
      <c r="H900" s="16" t="s">
        <v>1402</v>
      </c>
    </row>
    <row r="901" spans="1:8" x14ac:dyDescent="0.2">
      <c r="A901" s="6" t="s">
        <v>174</v>
      </c>
      <c r="B901" s="6" t="s">
        <v>198</v>
      </c>
      <c r="C901" s="7" t="s">
        <v>200</v>
      </c>
      <c r="D901" s="6" t="s">
        <v>1882</v>
      </c>
      <c r="E901" s="9">
        <v>25</v>
      </c>
      <c r="F901" s="15">
        <v>15</v>
      </c>
      <c r="G901" s="15" t="s">
        <v>1281</v>
      </c>
      <c r="H901" s="16" t="s">
        <v>1356</v>
      </c>
    </row>
    <row r="902" spans="1:8" x14ac:dyDescent="0.2">
      <c r="A902" s="6" t="s">
        <v>174</v>
      </c>
      <c r="B902" s="6" t="s">
        <v>198</v>
      </c>
      <c r="C902" s="7" t="s">
        <v>200</v>
      </c>
      <c r="D902" s="6" t="s">
        <v>1873</v>
      </c>
      <c r="E902" s="9">
        <v>250</v>
      </c>
      <c r="F902" s="15">
        <v>39</v>
      </c>
      <c r="G902" s="15" t="s">
        <v>1281</v>
      </c>
      <c r="H902" s="16" t="s">
        <v>1402</v>
      </c>
    </row>
    <row r="903" spans="1:8" x14ac:dyDescent="0.2">
      <c r="A903" s="6" t="s">
        <v>174</v>
      </c>
      <c r="B903" s="6" t="s">
        <v>198</v>
      </c>
      <c r="C903" s="7" t="s">
        <v>200</v>
      </c>
      <c r="D903" s="6" t="s">
        <v>3728</v>
      </c>
      <c r="E903" s="9">
        <v>120</v>
      </c>
      <c r="F903" s="15">
        <v>40</v>
      </c>
      <c r="G903" s="15" t="s">
        <v>1282</v>
      </c>
      <c r="H903" s="6" t="s">
        <v>1448</v>
      </c>
    </row>
    <row r="904" spans="1:8" x14ac:dyDescent="0.2">
      <c r="A904" s="6" t="s">
        <v>174</v>
      </c>
      <c r="B904" s="6" t="s">
        <v>198</v>
      </c>
      <c r="C904" s="7" t="s">
        <v>200</v>
      </c>
      <c r="D904" s="6" t="s">
        <v>1871</v>
      </c>
      <c r="E904" s="9">
        <v>80</v>
      </c>
      <c r="F904" s="15">
        <v>39</v>
      </c>
      <c r="G904" s="15" t="s">
        <v>1281</v>
      </c>
      <c r="H904" s="16" t="s">
        <v>1402</v>
      </c>
    </row>
    <row r="905" spans="1:8" x14ac:dyDescent="0.2">
      <c r="A905" s="6" t="s">
        <v>174</v>
      </c>
      <c r="B905" s="6" t="s">
        <v>198</v>
      </c>
      <c r="C905" s="7" t="s">
        <v>1665</v>
      </c>
      <c r="D905" s="6" t="s">
        <v>1690</v>
      </c>
      <c r="E905" s="9">
        <v>302</v>
      </c>
      <c r="F905" s="15">
        <v>39</v>
      </c>
      <c r="G905" s="15" t="s">
        <v>1281</v>
      </c>
      <c r="H905" s="6" t="s">
        <v>1666</v>
      </c>
    </row>
    <row r="906" spans="1:8" x14ac:dyDescent="0.2">
      <c r="A906" s="6" t="s">
        <v>174</v>
      </c>
      <c r="B906" s="6" t="s">
        <v>198</v>
      </c>
      <c r="C906" s="7" t="s">
        <v>1893</v>
      </c>
      <c r="D906" s="6" t="s">
        <v>1916</v>
      </c>
      <c r="E906" s="9">
        <v>272</v>
      </c>
      <c r="F906" s="15">
        <v>14</v>
      </c>
      <c r="G906" s="15" t="s">
        <v>1281</v>
      </c>
      <c r="H906" s="16" t="s">
        <v>1377</v>
      </c>
    </row>
    <row r="907" spans="1:8" x14ac:dyDescent="0.2">
      <c r="A907" s="6" t="s">
        <v>174</v>
      </c>
      <c r="B907" s="6" t="s">
        <v>198</v>
      </c>
      <c r="C907" s="7" t="s">
        <v>1905</v>
      </c>
      <c r="D907" s="6" t="s">
        <v>1906</v>
      </c>
      <c r="E907" s="9">
        <v>200</v>
      </c>
      <c r="F907" s="15">
        <v>16</v>
      </c>
      <c r="G907" s="15" t="s">
        <v>1281</v>
      </c>
      <c r="H907" s="16" t="s">
        <v>1402</v>
      </c>
    </row>
    <row r="908" spans="1:8" x14ac:dyDescent="0.2">
      <c r="A908" s="6" t="s">
        <v>174</v>
      </c>
      <c r="B908" s="6" t="s">
        <v>198</v>
      </c>
      <c r="C908" s="7" t="s">
        <v>636</v>
      </c>
      <c r="D908" s="6" t="s">
        <v>1853</v>
      </c>
      <c r="E908" s="9">
        <v>54</v>
      </c>
      <c r="F908" s="15">
        <v>1</v>
      </c>
      <c r="G908" s="15" t="s">
        <v>1281</v>
      </c>
      <c r="H908" s="6" t="s">
        <v>129</v>
      </c>
    </row>
    <row r="909" spans="1:8" x14ac:dyDescent="0.2">
      <c r="A909" s="6" t="s">
        <v>174</v>
      </c>
      <c r="B909" s="6" t="s">
        <v>198</v>
      </c>
      <c r="C909" s="7" t="s">
        <v>636</v>
      </c>
      <c r="D909" s="6" t="s">
        <v>1851</v>
      </c>
      <c r="E909" s="9">
        <v>111</v>
      </c>
      <c r="F909" s="15">
        <v>18</v>
      </c>
      <c r="G909" s="15" t="s">
        <v>1281</v>
      </c>
      <c r="H909" s="6" t="s">
        <v>1377</v>
      </c>
    </row>
    <row r="910" spans="1:8" x14ac:dyDescent="0.2">
      <c r="A910" s="6" t="s">
        <v>174</v>
      </c>
      <c r="B910" s="6" t="s">
        <v>198</v>
      </c>
      <c r="C910" s="7" t="s">
        <v>636</v>
      </c>
      <c r="D910" s="6" t="s">
        <v>1852</v>
      </c>
      <c r="E910" s="9">
        <v>80</v>
      </c>
      <c r="F910" s="15">
        <v>3</v>
      </c>
      <c r="G910" s="15" t="s">
        <v>1281</v>
      </c>
      <c r="H910" s="6" t="s">
        <v>1377</v>
      </c>
    </row>
    <row r="911" spans="1:8" x14ac:dyDescent="0.2">
      <c r="A911" s="6" t="s">
        <v>174</v>
      </c>
      <c r="B911" s="6" t="s">
        <v>198</v>
      </c>
      <c r="C911" s="7" t="s">
        <v>202</v>
      </c>
      <c r="D911" s="6" t="s">
        <v>1897</v>
      </c>
      <c r="E911" s="9">
        <v>180</v>
      </c>
      <c r="F911" s="15">
        <v>11</v>
      </c>
      <c r="G911" s="15" t="s">
        <v>1281</v>
      </c>
      <c r="H911" s="16" t="s">
        <v>1377</v>
      </c>
    </row>
    <row r="912" spans="1:8" x14ac:dyDescent="0.2">
      <c r="A912" s="6" t="s">
        <v>174</v>
      </c>
      <c r="B912" s="6" t="s">
        <v>198</v>
      </c>
      <c r="C912" s="7" t="s">
        <v>202</v>
      </c>
      <c r="D912" s="6" t="s">
        <v>1895</v>
      </c>
      <c r="E912" s="9">
        <v>60</v>
      </c>
      <c r="F912" s="15">
        <v>2</v>
      </c>
      <c r="G912" s="15" t="s">
        <v>1282</v>
      </c>
      <c r="H912" s="16" t="s">
        <v>1374</v>
      </c>
    </row>
    <row r="913" spans="1:8" x14ac:dyDescent="0.2">
      <c r="A913" s="6" t="s">
        <v>174</v>
      </c>
      <c r="B913" s="6" t="s">
        <v>198</v>
      </c>
      <c r="C913" s="7" t="s">
        <v>202</v>
      </c>
      <c r="D913" s="6" t="s">
        <v>1917</v>
      </c>
      <c r="E913" s="9">
        <v>208</v>
      </c>
      <c r="F913" s="15">
        <v>14</v>
      </c>
      <c r="G913" s="15" t="s">
        <v>1281</v>
      </c>
      <c r="H913" s="16" t="s">
        <v>1377</v>
      </c>
    </row>
    <row r="914" spans="1:8" x14ac:dyDescent="0.2">
      <c r="A914" s="6" t="s">
        <v>174</v>
      </c>
      <c r="B914" s="6" t="s">
        <v>198</v>
      </c>
      <c r="C914" s="7" t="s">
        <v>202</v>
      </c>
      <c r="D914" s="6" t="s">
        <v>1898</v>
      </c>
      <c r="E914" s="9">
        <v>180</v>
      </c>
      <c r="F914" s="15">
        <v>6</v>
      </c>
      <c r="G914" s="15" t="s">
        <v>1281</v>
      </c>
      <c r="H914" s="16" t="s">
        <v>1377</v>
      </c>
    </row>
    <row r="915" spans="1:8" x14ac:dyDescent="0.2">
      <c r="A915" s="6" t="s">
        <v>174</v>
      </c>
      <c r="B915" s="6" t="s">
        <v>198</v>
      </c>
      <c r="C915" s="7" t="s">
        <v>202</v>
      </c>
      <c r="D915" s="6" t="s">
        <v>1901</v>
      </c>
      <c r="E915" s="9">
        <v>320</v>
      </c>
      <c r="F915" s="15">
        <v>3</v>
      </c>
      <c r="G915" s="15" t="s">
        <v>1281</v>
      </c>
      <c r="H915" s="16" t="s">
        <v>1377</v>
      </c>
    </row>
    <row r="916" spans="1:8" x14ac:dyDescent="0.2">
      <c r="A916" s="6" t="s">
        <v>174</v>
      </c>
      <c r="B916" s="6" t="s">
        <v>198</v>
      </c>
      <c r="C916" s="7" t="s">
        <v>202</v>
      </c>
      <c r="D916" s="6" t="s">
        <v>1921</v>
      </c>
      <c r="E916" s="9">
        <v>60</v>
      </c>
      <c r="F916" s="15">
        <v>39</v>
      </c>
      <c r="G916" s="15" t="s">
        <v>1282</v>
      </c>
      <c r="H916" s="16" t="s">
        <v>1377</v>
      </c>
    </row>
    <row r="917" spans="1:8" x14ac:dyDescent="0.2">
      <c r="A917" s="6" t="s">
        <v>174</v>
      </c>
      <c r="B917" s="6" t="s">
        <v>198</v>
      </c>
      <c r="C917" s="7" t="s">
        <v>202</v>
      </c>
      <c r="D917" s="6" t="s">
        <v>1903</v>
      </c>
      <c r="E917" s="9">
        <v>288</v>
      </c>
      <c r="F917" s="15">
        <v>4</v>
      </c>
      <c r="G917" s="15" t="s">
        <v>1281</v>
      </c>
      <c r="H917" s="16" t="s">
        <v>1377</v>
      </c>
    </row>
    <row r="918" spans="1:8" x14ac:dyDescent="0.2">
      <c r="A918" s="6" t="s">
        <v>174</v>
      </c>
      <c r="B918" s="6" t="s">
        <v>198</v>
      </c>
      <c r="C918" s="7" t="s">
        <v>202</v>
      </c>
      <c r="D918" s="6" t="s">
        <v>1922</v>
      </c>
      <c r="E918" s="9">
        <v>144</v>
      </c>
      <c r="F918" s="15">
        <v>10</v>
      </c>
      <c r="G918" s="15" t="s">
        <v>1281</v>
      </c>
      <c r="H918" s="16" t="s">
        <v>1923</v>
      </c>
    </row>
    <row r="919" spans="1:8" x14ac:dyDescent="0.2">
      <c r="A919" s="6" t="s">
        <v>174</v>
      </c>
      <c r="B919" s="6" t="s">
        <v>198</v>
      </c>
      <c r="C919" s="7" t="s">
        <v>202</v>
      </c>
      <c r="D919" s="6" t="s">
        <v>1902</v>
      </c>
      <c r="E919" s="9">
        <v>180</v>
      </c>
      <c r="F919" s="15">
        <v>5</v>
      </c>
      <c r="G919" s="15" t="s">
        <v>1281</v>
      </c>
      <c r="H919" s="16" t="s">
        <v>1377</v>
      </c>
    </row>
    <row r="920" spans="1:8" x14ac:dyDescent="0.2">
      <c r="A920" s="6" t="s">
        <v>174</v>
      </c>
      <c r="B920" s="6" t="s">
        <v>198</v>
      </c>
      <c r="C920" s="7" t="s">
        <v>202</v>
      </c>
      <c r="D920" s="6" t="s">
        <v>1920</v>
      </c>
      <c r="E920" s="9">
        <v>100</v>
      </c>
      <c r="F920" s="15">
        <v>39</v>
      </c>
      <c r="G920" s="15" t="s">
        <v>1281</v>
      </c>
      <c r="H920" s="16" t="s">
        <v>1377</v>
      </c>
    </row>
    <row r="921" spans="1:8" x14ac:dyDescent="0.2">
      <c r="A921" s="6" t="s">
        <v>174</v>
      </c>
      <c r="B921" s="6" t="s">
        <v>198</v>
      </c>
      <c r="C921" s="7" t="s">
        <v>202</v>
      </c>
      <c r="D921" s="6" t="s">
        <v>1914</v>
      </c>
      <c r="E921" s="9">
        <v>360</v>
      </c>
      <c r="F921" s="15">
        <v>14</v>
      </c>
      <c r="G921" s="15" t="s">
        <v>1281</v>
      </c>
      <c r="H921" s="16" t="s">
        <v>1377</v>
      </c>
    </row>
    <row r="922" spans="1:8" x14ac:dyDescent="0.2">
      <c r="A922" s="6" t="s">
        <v>174</v>
      </c>
      <c r="B922" s="6" t="s">
        <v>198</v>
      </c>
      <c r="C922" s="7" t="s">
        <v>202</v>
      </c>
      <c r="D922" s="6" t="s">
        <v>1904</v>
      </c>
      <c r="E922" s="9">
        <v>150</v>
      </c>
      <c r="F922" s="15">
        <v>1</v>
      </c>
      <c r="G922" s="15" t="s">
        <v>1082</v>
      </c>
      <c r="H922" s="16" t="s">
        <v>1377</v>
      </c>
    </row>
    <row r="923" spans="1:8" x14ac:dyDescent="0.2">
      <c r="A923" s="6" t="s">
        <v>174</v>
      </c>
      <c r="B923" s="6" t="s">
        <v>198</v>
      </c>
      <c r="C923" s="7" t="s">
        <v>202</v>
      </c>
      <c r="D923" s="6" t="s">
        <v>1918</v>
      </c>
      <c r="E923" s="9">
        <v>120</v>
      </c>
      <c r="F923" s="15">
        <v>14</v>
      </c>
      <c r="G923" s="15" t="s">
        <v>1281</v>
      </c>
      <c r="H923" s="16" t="s">
        <v>1377</v>
      </c>
    </row>
    <row r="924" spans="1:8" x14ac:dyDescent="0.2">
      <c r="A924" s="6" t="s">
        <v>174</v>
      </c>
      <c r="B924" s="6" t="s">
        <v>198</v>
      </c>
      <c r="C924" s="7" t="s">
        <v>202</v>
      </c>
      <c r="D924" s="6" t="s">
        <v>1915</v>
      </c>
      <c r="E924" s="9">
        <v>120</v>
      </c>
      <c r="F924" s="15">
        <v>14</v>
      </c>
      <c r="G924" s="15" t="s">
        <v>1281</v>
      </c>
      <c r="H924" s="16" t="s">
        <v>1377</v>
      </c>
    </row>
    <row r="925" spans="1:8" x14ac:dyDescent="0.2">
      <c r="A925" s="6" t="s">
        <v>174</v>
      </c>
      <c r="B925" s="6" t="s">
        <v>198</v>
      </c>
      <c r="C925" s="7" t="s">
        <v>202</v>
      </c>
      <c r="D925" s="6" t="s">
        <v>1919</v>
      </c>
      <c r="E925" s="9">
        <v>136</v>
      </c>
      <c r="F925" s="15">
        <v>14</v>
      </c>
      <c r="G925" s="15" t="s">
        <v>1281</v>
      </c>
      <c r="H925" s="16" t="s">
        <v>1377</v>
      </c>
    </row>
    <row r="926" spans="1:8" x14ac:dyDescent="0.2">
      <c r="A926" s="6" t="s">
        <v>174</v>
      </c>
      <c r="B926" s="6" t="s">
        <v>198</v>
      </c>
      <c r="C926" s="7" t="s">
        <v>202</v>
      </c>
      <c r="D926" s="6" t="s">
        <v>1894</v>
      </c>
      <c r="E926" s="9">
        <v>150</v>
      </c>
      <c r="F926" s="15">
        <v>8</v>
      </c>
      <c r="G926" s="15" t="s">
        <v>1281</v>
      </c>
      <c r="H926" s="16" t="s">
        <v>1356</v>
      </c>
    </row>
    <row r="927" spans="1:8" x14ac:dyDescent="0.2">
      <c r="A927" s="6" t="s">
        <v>174</v>
      </c>
      <c r="B927" s="6" t="s">
        <v>198</v>
      </c>
      <c r="C927" s="7" t="s">
        <v>357</v>
      </c>
      <c r="D927" s="6" t="s">
        <v>358</v>
      </c>
      <c r="E927" s="9">
        <v>700</v>
      </c>
      <c r="F927" s="15">
        <v>15</v>
      </c>
      <c r="G927" s="15" t="s">
        <v>1281</v>
      </c>
      <c r="H927" s="6" t="s">
        <v>1377</v>
      </c>
    </row>
    <row r="928" spans="1:8" x14ac:dyDescent="0.2">
      <c r="A928" s="6" t="s">
        <v>174</v>
      </c>
      <c r="B928" s="6" t="s">
        <v>198</v>
      </c>
      <c r="C928" s="7" t="s">
        <v>1824</v>
      </c>
      <c r="D928" s="6" t="s">
        <v>1825</v>
      </c>
      <c r="E928" s="9">
        <v>120</v>
      </c>
      <c r="F928" s="15">
        <v>10</v>
      </c>
      <c r="G928" s="15" t="s">
        <v>1281</v>
      </c>
      <c r="H928" s="6" t="s">
        <v>1377</v>
      </c>
    </row>
    <row r="929" spans="1:8" x14ac:dyDescent="0.2">
      <c r="A929" s="6" t="s">
        <v>174</v>
      </c>
      <c r="B929" s="6" t="s">
        <v>198</v>
      </c>
      <c r="C929" s="7" t="s">
        <v>1824</v>
      </c>
      <c r="D929" s="6" t="s">
        <v>1829</v>
      </c>
      <c r="E929" s="9">
        <v>20</v>
      </c>
      <c r="F929" s="15">
        <v>15</v>
      </c>
      <c r="G929" s="15" t="s">
        <v>1281</v>
      </c>
      <c r="H929" s="6" t="s">
        <v>1377</v>
      </c>
    </row>
    <row r="930" spans="1:8" x14ac:dyDescent="0.2">
      <c r="A930" s="6" t="s">
        <v>174</v>
      </c>
      <c r="B930" s="6" t="s">
        <v>198</v>
      </c>
      <c r="C930" s="7" t="s">
        <v>1822</v>
      </c>
      <c r="D930" s="6" t="s">
        <v>1823</v>
      </c>
      <c r="E930" s="9">
        <v>80</v>
      </c>
      <c r="F930" s="15">
        <v>10</v>
      </c>
      <c r="G930" s="15" t="s">
        <v>1281</v>
      </c>
      <c r="H930" s="6" t="s">
        <v>1377</v>
      </c>
    </row>
    <row r="931" spans="1:8" x14ac:dyDescent="0.2">
      <c r="A931" s="6" t="s">
        <v>174</v>
      </c>
      <c r="B931" s="6" t="s">
        <v>198</v>
      </c>
      <c r="C931" s="7" t="s">
        <v>1891</v>
      </c>
      <c r="D931" s="6" t="s">
        <v>1892</v>
      </c>
      <c r="E931" s="9">
        <v>50</v>
      </c>
      <c r="F931" s="15">
        <v>1</v>
      </c>
      <c r="G931" s="15" t="s">
        <v>1082</v>
      </c>
      <c r="H931" s="16" t="s">
        <v>1913</v>
      </c>
    </row>
    <row r="932" spans="1:8" x14ac:dyDescent="0.2">
      <c r="A932" s="6" t="s">
        <v>174</v>
      </c>
      <c r="B932" s="6" t="s">
        <v>198</v>
      </c>
      <c r="C932" s="7" t="s">
        <v>1890</v>
      </c>
      <c r="D932" s="6" t="s">
        <v>1950</v>
      </c>
      <c r="E932" s="9">
        <v>72</v>
      </c>
      <c r="F932" s="15">
        <v>1</v>
      </c>
      <c r="G932" s="15" t="s">
        <v>1082</v>
      </c>
      <c r="H932" s="16" t="s">
        <v>1661</v>
      </c>
    </row>
    <row r="933" spans="1:8" x14ac:dyDescent="0.2">
      <c r="A933" s="6" t="s">
        <v>174</v>
      </c>
      <c r="B933" s="6" t="s">
        <v>198</v>
      </c>
      <c r="C933" s="7" t="s">
        <v>1890</v>
      </c>
      <c r="D933" s="6" t="s">
        <v>1911</v>
      </c>
      <c r="E933" s="9">
        <v>450</v>
      </c>
      <c r="F933" s="15">
        <v>10</v>
      </c>
      <c r="G933" s="15" t="s">
        <v>1281</v>
      </c>
      <c r="H933" s="16" t="s">
        <v>1912</v>
      </c>
    </row>
    <row r="934" spans="1:8" x14ac:dyDescent="0.2">
      <c r="A934" s="6" t="s">
        <v>174</v>
      </c>
      <c r="B934" s="6" t="s">
        <v>198</v>
      </c>
      <c r="C934" s="7" t="s">
        <v>1890</v>
      </c>
      <c r="D934" s="6" t="s">
        <v>1907</v>
      </c>
      <c r="E934" s="9">
        <v>352</v>
      </c>
      <c r="F934" s="15">
        <v>2</v>
      </c>
      <c r="G934" s="15" t="s">
        <v>1281</v>
      </c>
      <c r="H934" s="16" t="s">
        <v>1908</v>
      </c>
    </row>
    <row r="935" spans="1:8" x14ac:dyDescent="0.2">
      <c r="A935" s="6" t="s">
        <v>174</v>
      </c>
      <c r="B935" s="6" t="s">
        <v>198</v>
      </c>
      <c r="C935" s="7" t="s">
        <v>1890</v>
      </c>
      <c r="D935" s="6" t="s">
        <v>1951</v>
      </c>
      <c r="E935" s="9">
        <v>72</v>
      </c>
      <c r="F935" s="15">
        <v>2</v>
      </c>
      <c r="G935" s="15" t="s">
        <v>1281</v>
      </c>
      <c r="H935" s="16" t="s">
        <v>681</v>
      </c>
    </row>
    <row r="936" spans="1:8" x14ac:dyDescent="0.2">
      <c r="A936" s="6" t="s">
        <v>174</v>
      </c>
      <c r="B936" s="6" t="s">
        <v>198</v>
      </c>
      <c r="C936" s="7" t="s">
        <v>1896</v>
      </c>
      <c r="D936" s="6" t="s">
        <v>1924</v>
      </c>
      <c r="E936" s="9">
        <v>96</v>
      </c>
      <c r="F936" s="15">
        <v>4</v>
      </c>
      <c r="G936" s="15" t="s">
        <v>1281</v>
      </c>
      <c r="H936" s="16" t="s">
        <v>1377</v>
      </c>
    </row>
    <row r="937" spans="1:8" x14ac:dyDescent="0.2">
      <c r="A937" s="6" t="s">
        <v>174</v>
      </c>
      <c r="B937" s="6" t="s">
        <v>198</v>
      </c>
      <c r="C937" s="7" t="s">
        <v>1896</v>
      </c>
      <c r="D937" s="6" t="s">
        <v>1899</v>
      </c>
      <c r="E937" s="9">
        <v>60</v>
      </c>
      <c r="F937" s="15">
        <v>4</v>
      </c>
      <c r="G937" s="15" t="s">
        <v>1281</v>
      </c>
      <c r="H937" s="16" t="s">
        <v>1377</v>
      </c>
    </row>
    <row r="938" spans="1:8" x14ac:dyDescent="0.2">
      <c r="A938" s="6" t="s">
        <v>174</v>
      </c>
      <c r="B938" s="6" t="s">
        <v>198</v>
      </c>
      <c r="C938" s="7" t="s">
        <v>192</v>
      </c>
      <c r="D938" s="6" t="s">
        <v>193</v>
      </c>
      <c r="E938" s="9">
        <v>2500</v>
      </c>
      <c r="F938" s="15">
        <v>6</v>
      </c>
      <c r="G938" s="15" t="s">
        <v>1281</v>
      </c>
      <c r="H938" s="6" t="s">
        <v>194</v>
      </c>
    </row>
    <row r="939" spans="1:8" x14ac:dyDescent="0.2">
      <c r="A939" s="6" t="s">
        <v>174</v>
      </c>
      <c r="B939" s="6" t="s">
        <v>198</v>
      </c>
      <c r="C939" s="7" t="s">
        <v>1379</v>
      </c>
      <c r="D939" s="6" t="s">
        <v>2241</v>
      </c>
      <c r="E939" s="9">
        <v>60</v>
      </c>
      <c r="F939" s="15">
        <v>12</v>
      </c>
      <c r="G939" s="15" t="s">
        <v>1281</v>
      </c>
      <c r="H939" s="6" t="s">
        <v>1377</v>
      </c>
    </row>
    <row r="940" spans="1:8" x14ac:dyDescent="0.2">
      <c r="A940" s="6" t="s">
        <v>174</v>
      </c>
      <c r="B940" s="6" t="s">
        <v>198</v>
      </c>
      <c r="C940" s="7" t="s">
        <v>1379</v>
      </c>
      <c r="D940" s="6" t="s">
        <v>2003</v>
      </c>
      <c r="E940" s="9">
        <v>25</v>
      </c>
      <c r="F940" s="15">
        <v>2</v>
      </c>
      <c r="G940" s="15" t="s">
        <v>1281</v>
      </c>
      <c r="H940" s="16" t="s">
        <v>681</v>
      </c>
    </row>
    <row r="941" spans="1:8" x14ac:dyDescent="0.2">
      <c r="A941" s="6" t="s">
        <v>174</v>
      </c>
      <c r="B941" s="6" t="s">
        <v>198</v>
      </c>
      <c r="C941" s="7" t="s">
        <v>2237</v>
      </c>
      <c r="D941" s="6" t="s">
        <v>2238</v>
      </c>
      <c r="E941" s="9">
        <v>25</v>
      </c>
      <c r="F941" s="15">
        <v>6</v>
      </c>
      <c r="G941" s="15" t="s">
        <v>1281</v>
      </c>
      <c r="H941" s="6" t="s">
        <v>1377</v>
      </c>
    </row>
    <row r="942" spans="1:8" x14ac:dyDescent="0.2">
      <c r="A942" s="6" t="s">
        <v>174</v>
      </c>
      <c r="B942" s="6" t="s">
        <v>198</v>
      </c>
      <c r="C942" s="7" t="s">
        <v>196</v>
      </c>
      <c r="D942" s="6" t="s">
        <v>1949</v>
      </c>
      <c r="E942" s="9">
        <v>800</v>
      </c>
      <c r="F942" s="15">
        <v>20</v>
      </c>
      <c r="G942" s="15" t="s">
        <v>1281</v>
      </c>
      <c r="H942" s="6" t="s">
        <v>195</v>
      </c>
    </row>
    <row r="943" spans="1:8" x14ac:dyDescent="0.2">
      <c r="A943" s="6" t="s">
        <v>174</v>
      </c>
      <c r="B943" s="6" t="s">
        <v>198</v>
      </c>
      <c r="C943" s="7" t="s">
        <v>197</v>
      </c>
      <c r="D943" s="6" t="s">
        <v>1865</v>
      </c>
      <c r="E943" s="9">
        <v>400</v>
      </c>
      <c r="F943" s="15">
        <v>6</v>
      </c>
      <c r="G943" s="15" t="s">
        <v>1281</v>
      </c>
      <c r="H943" s="16" t="s">
        <v>1377</v>
      </c>
    </row>
    <row r="944" spans="1:8" x14ac:dyDescent="0.2">
      <c r="A944" s="6" t="s">
        <v>174</v>
      </c>
      <c r="B944" s="6" t="s">
        <v>198</v>
      </c>
      <c r="C944" s="7" t="s">
        <v>197</v>
      </c>
      <c r="D944" s="6" t="s">
        <v>1862</v>
      </c>
      <c r="E944" s="9">
        <v>90</v>
      </c>
      <c r="F944" s="15">
        <v>3</v>
      </c>
      <c r="G944" s="15" t="s">
        <v>1281</v>
      </c>
      <c r="H944" s="16" t="s">
        <v>1726</v>
      </c>
    </row>
    <row r="945" spans="1:8" x14ac:dyDescent="0.2">
      <c r="A945" s="6" t="s">
        <v>174</v>
      </c>
      <c r="B945" s="6" t="s">
        <v>198</v>
      </c>
      <c r="C945" s="7" t="s">
        <v>197</v>
      </c>
      <c r="D945" s="6" t="s">
        <v>1861</v>
      </c>
      <c r="E945" s="9">
        <v>42</v>
      </c>
      <c r="F945" s="15">
        <v>1</v>
      </c>
      <c r="G945" s="15" t="s">
        <v>1281</v>
      </c>
      <c r="H945" s="16" t="s">
        <v>1726</v>
      </c>
    </row>
    <row r="946" spans="1:8" x14ac:dyDescent="0.2">
      <c r="A946" s="6" t="s">
        <v>174</v>
      </c>
      <c r="B946" s="6" t="s">
        <v>198</v>
      </c>
      <c r="C946" s="7" t="s">
        <v>197</v>
      </c>
      <c r="D946" s="6" t="s">
        <v>1870</v>
      </c>
      <c r="E946" s="9">
        <v>230</v>
      </c>
      <c r="F946" s="15">
        <v>2</v>
      </c>
      <c r="G946" s="15" t="s">
        <v>1281</v>
      </c>
      <c r="H946" s="16" t="s">
        <v>1377</v>
      </c>
    </row>
    <row r="947" spans="1:8" x14ac:dyDescent="0.2">
      <c r="A947" s="6" t="s">
        <v>174</v>
      </c>
      <c r="B947" s="6" t="s">
        <v>198</v>
      </c>
      <c r="C947" s="7" t="s">
        <v>197</v>
      </c>
      <c r="D947" s="6" t="s">
        <v>1866</v>
      </c>
      <c r="E947" s="9">
        <v>200</v>
      </c>
      <c r="F947" s="15">
        <v>5</v>
      </c>
      <c r="G947" s="15" t="s">
        <v>1281</v>
      </c>
      <c r="H947" s="16" t="s">
        <v>1377</v>
      </c>
    </row>
    <row r="948" spans="1:8" x14ac:dyDescent="0.2">
      <c r="A948" s="6" t="s">
        <v>174</v>
      </c>
      <c r="B948" s="6" t="s">
        <v>198</v>
      </c>
      <c r="C948" s="7" t="s">
        <v>197</v>
      </c>
      <c r="D948" s="6" t="s">
        <v>1863</v>
      </c>
      <c r="E948" s="9">
        <v>25</v>
      </c>
      <c r="F948" s="15">
        <v>5</v>
      </c>
      <c r="G948" s="15" t="s">
        <v>1281</v>
      </c>
      <c r="H948" s="16" t="s">
        <v>1392</v>
      </c>
    </row>
    <row r="949" spans="1:8" x14ac:dyDescent="0.2">
      <c r="A949" s="6" t="s">
        <v>174</v>
      </c>
      <c r="B949" s="6" t="s">
        <v>198</v>
      </c>
      <c r="C949" s="7" t="s">
        <v>197</v>
      </c>
      <c r="D949" s="6" t="s">
        <v>1867</v>
      </c>
      <c r="E949" s="9">
        <v>120</v>
      </c>
      <c r="F949" s="15">
        <v>4</v>
      </c>
      <c r="G949" s="15" t="s">
        <v>1281</v>
      </c>
      <c r="H949" s="16" t="s">
        <v>1726</v>
      </c>
    </row>
    <row r="950" spans="1:8" x14ac:dyDescent="0.2">
      <c r="A950" s="6" t="s">
        <v>174</v>
      </c>
      <c r="B950" s="6" t="s">
        <v>198</v>
      </c>
      <c r="C950" s="7" t="s">
        <v>197</v>
      </c>
      <c r="D950" s="6" t="s">
        <v>1864</v>
      </c>
      <c r="E950" s="9">
        <v>350</v>
      </c>
      <c r="F950" s="15">
        <v>15</v>
      </c>
      <c r="G950" s="15" t="s">
        <v>1281</v>
      </c>
      <c r="H950" s="16" t="s">
        <v>201</v>
      </c>
    </row>
    <row r="951" spans="1:8" x14ac:dyDescent="0.2">
      <c r="A951" s="6" t="s">
        <v>174</v>
      </c>
      <c r="B951" s="6" t="s">
        <v>198</v>
      </c>
      <c r="C951" s="7" t="s">
        <v>197</v>
      </c>
      <c r="D951" s="6" t="s">
        <v>1900</v>
      </c>
      <c r="E951" s="9">
        <v>225</v>
      </c>
      <c r="F951" s="15">
        <v>3</v>
      </c>
      <c r="G951" s="15" t="s">
        <v>1281</v>
      </c>
      <c r="H951" s="16" t="s">
        <v>1377</v>
      </c>
    </row>
    <row r="952" spans="1:8" x14ac:dyDescent="0.2">
      <c r="A952" s="6" t="s">
        <v>174</v>
      </c>
      <c r="B952" s="6" t="s">
        <v>198</v>
      </c>
      <c r="C952" s="7" t="s">
        <v>197</v>
      </c>
      <c r="D952" s="6" t="s">
        <v>1868</v>
      </c>
      <c r="E952" s="9">
        <v>50</v>
      </c>
      <c r="F952" s="15">
        <v>1</v>
      </c>
      <c r="G952" s="15" t="s">
        <v>1282</v>
      </c>
      <c r="H952" s="16" t="s">
        <v>631</v>
      </c>
    </row>
    <row r="953" spans="1:8" x14ac:dyDescent="0.2">
      <c r="A953" s="6" t="s">
        <v>174</v>
      </c>
      <c r="B953" s="6" t="s">
        <v>198</v>
      </c>
      <c r="C953" s="7" t="s">
        <v>197</v>
      </c>
      <c r="D953" s="6" t="s">
        <v>2179</v>
      </c>
      <c r="E953" s="9">
        <v>50</v>
      </c>
      <c r="F953" s="15">
        <v>4</v>
      </c>
      <c r="G953" s="15" t="s">
        <v>1281</v>
      </c>
      <c r="H953" s="16" t="s">
        <v>681</v>
      </c>
    </row>
    <row r="954" spans="1:8" x14ac:dyDescent="0.2">
      <c r="A954" s="6" t="s">
        <v>174</v>
      </c>
      <c r="B954" s="6" t="s">
        <v>198</v>
      </c>
      <c r="C954" s="7" t="s">
        <v>565</v>
      </c>
      <c r="D954" s="6" t="s">
        <v>2178</v>
      </c>
      <c r="E954" s="9">
        <v>80</v>
      </c>
      <c r="F954" s="15">
        <v>2</v>
      </c>
      <c r="G954" s="15" t="s">
        <v>1281</v>
      </c>
      <c r="H954" s="6" t="s">
        <v>1392</v>
      </c>
    </row>
    <row r="955" spans="1:8" x14ac:dyDescent="0.2">
      <c r="A955" s="6" t="s">
        <v>174</v>
      </c>
      <c r="B955" s="6" t="s">
        <v>198</v>
      </c>
      <c r="C955" s="7" t="s">
        <v>1952</v>
      </c>
      <c r="D955" s="6" t="s">
        <v>1991</v>
      </c>
      <c r="E955" s="9">
        <v>68</v>
      </c>
      <c r="F955" s="15">
        <v>5</v>
      </c>
      <c r="G955" s="15" t="s">
        <v>1281</v>
      </c>
      <c r="H955" s="6" t="s">
        <v>1382</v>
      </c>
    </row>
    <row r="956" spans="1:8" x14ac:dyDescent="0.2">
      <c r="A956" s="6" t="s">
        <v>174</v>
      </c>
      <c r="B956" s="6" t="s">
        <v>198</v>
      </c>
      <c r="C956" s="7" t="s">
        <v>1952</v>
      </c>
      <c r="D956" s="6" t="s">
        <v>1978</v>
      </c>
      <c r="E956" s="9">
        <v>60</v>
      </c>
      <c r="F956" s="15">
        <v>2</v>
      </c>
      <c r="G956" s="15" t="s">
        <v>1281</v>
      </c>
      <c r="H956" s="6" t="s">
        <v>1392</v>
      </c>
    </row>
    <row r="957" spans="1:8" x14ac:dyDescent="0.2">
      <c r="A957" s="6" t="s">
        <v>174</v>
      </c>
      <c r="B957" s="6" t="s">
        <v>198</v>
      </c>
      <c r="C957" s="7" t="s">
        <v>1952</v>
      </c>
      <c r="D957" s="6" t="s">
        <v>1988</v>
      </c>
      <c r="E957" s="9">
        <v>80</v>
      </c>
      <c r="F957" s="15">
        <v>10</v>
      </c>
      <c r="G957" s="15" t="s">
        <v>1281</v>
      </c>
      <c r="H957" s="6" t="s">
        <v>1454</v>
      </c>
    </row>
    <row r="958" spans="1:8" x14ac:dyDescent="0.2">
      <c r="A958" s="6" t="s">
        <v>174</v>
      </c>
      <c r="B958" s="6" t="s">
        <v>198</v>
      </c>
      <c r="C958" s="7" t="s">
        <v>1952</v>
      </c>
      <c r="D958" s="6" t="s">
        <v>1975</v>
      </c>
      <c r="E958" s="9">
        <v>120</v>
      </c>
      <c r="F958" s="15">
        <v>1</v>
      </c>
      <c r="G958" s="15" t="s">
        <v>1082</v>
      </c>
      <c r="H958" s="6" t="s">
        <v>1976</v>
      </c>
    </row>
    <row r="959" spans="1:8" x14ac:dyDescent="0.2">
      <c r="A959" s="6" t="s">
        <v>174</v>
      </c>
      <c r="B959" s="6" t="s">
        <v>198</v>
      </c>
      <c r="C959" s="7" t="s">
        <v>1952</v>
      </c>
      <c r="D959" s="6" t="s">
        <v>1957</v>
      </c>
      <c r="E959" s="9">
        <v>50</v>
      </c>
      <c r="F959" s="15">
        <v>10</v>
      </c>
      <c r="G959" s="15" t="s">
        <v>1281</v>
      </c>
      <c r="H959" s="6" t="s">
        <v>1382</v>
      </c>
    </row>
    <row r="960" spans="1:8" x14ac:dyDescent="0.2">
      <c r="A960" s="6" t="s">
        <v>174</v>
      </c>
      <c r="B960" s="6" t="s">
        <v>198</v>
      </c>
      <c r="C960" s="7" t="s">
        <v>1952</v>
      </c>
      <c r="D960" s="6" t="s">
        <v>1979</v>
      </c>
      <c r="E960" s="9">
        <v>36</v>
      </c>
      <c r="F960" s="15">
        <v>4</v>
      </c>
      <c r="G960" s="15" t="s">
        <v>1281</v>
      </c>
      <c r="H960" s="6" t="s">
        <v>1980</v>
      </c>
    </row>
    <row r="961" spans="1:8" x14ac:dyDescent="0.2">
      <c r="A961" s="6" t="s">
        <v>174</v>
      </c>
      <c r="B961" s="6" t="s">
        <v>198</v>
      </c>
      <c r="C961" s="7" t="s">
        <v>1952</v>
      </c>
      <c r="D961" s="6" t="s">
        <v>1977</v>
      </c>
      <c r="E961" s="9">
        <v>66</v>
      </c>
      <c r="F961" s="15">
        <v>1</v>
      </c>
      <c r="G961" s="15" t="s">
        <v>1281</v>
      </c>
      <c r="H961" s="6" t="s">
        <v>1392</v>
      </c>
    </row>
    <row r="962" spans="1:8" x14ac:dyDescent="0.2">
      <c r="A962" s="6" t="s">
        <v>174</v>
      </c>
      <c r="B962" s="6" t="s">
        <v>198</v>
      </c>
      <c r="C962" s="7" t="s">
        <v>1952</v>
      </c>
      <c r="D962" s="6" t="s">
        <v>1959</v>
      </c>
      <c r="E962" s="9">
        <v>12</v>
      </c>
      <c r="F962" s="15">
        <v>1</v>
      </c>
      <c r="G962" s="15" t="s">
        <v>1082</v>
      </c>
      <c r="H962" s="6" t="s">
        <v>681</v>
      </c>
    </row>
    <row r="963" spans="1:8" x14ac:dyDescent="0.2">
      <c r="A963" s="6" t="s">
        <v>174</v>
      </c>
      <c r="B963" s="6" t="s">
        <v>198</v>
      </c>
      <c r="C963" s="7" t="s">
        <v>1952</v>
      </c>
      <c r="D963" s="6" t="s">
        <v>1990</v>
      </c>
      <c r="E963" s="9">
        <v>75</v>
      </c>
      <c r="F963" s="15">
        <v>10</v>
      </c>
      <c r="G963" s="15" t="s">
        <v>1281</v>
      </c>
      <c r="H963" s="6" t="s">
        <v>1377</v>
      </c>
    </row>
    <row r="964" spans="1:8" x14ac:dyDescent="0.2">
      <c r="A964" s="6" t="s">
        <v>174</v>
      </c>
      <c r="B964" s="6" t="s">
        <v>198</v>
      </c>
      <c r="C964" s="7" t="s">
        <v>1952</v>
      </c>
      <c r="D964" s="6" t="s">
        <v>1989</v>
      </c>
      <c r="E964" s="9">
        <v>96</v>
      </c>
      <c r="F964" s="15">
        <v>10</v>
      </c>
      <c r="G964" s="15" t="s">
        <v>1281</v>
      </c>
      <c r="H964" s="6" t="s">
        <v>1454</v>
      </c>
    </row>
    <row r="965" spans="1:8" x14ac:dyDescent="0.2">
      <c r="A965" s="6" t="s">
        <v>174</v>
      </c>
      <c r="B965" s="6" t="s">
        <v>198</v>
      </c>
      <c r="C965" s="7" t="s">
        <v>1952</v>
      </c>
      <c r="D965" s="6" t="s">
        <v>1983</v>
      </c>
      <c r="E965" s="9">
        <v>40</v>
      </c>
      <c r="F965" s="15">
        <v>1</v>
      </c>
      <c r="G965" s="15" t="s">
        <v>1281</v>
      </c>
      <c r="H965" s="6" t="s">
        <v>1392</v>
      </c>
    </row>
    <row r="966" spans="1:8" x14ac:dyDescent="0.2">
      <c r="A966" s="6" t="s">
        <v>174</v>
      </c>
      <c r="B966" s="6" t="s">
        <v>198</v>
      </c>
      <c r="C966" s="7" t="s">
        <v>1952</v>
      </c>
      <c r="D966" s="6" t="s">
        <v>1981</v>
      </c>
      <c r="E966" s="9">
        <v>40</v>
      </c>
      <c r="F966" s="15">
        <v>4</v>
      </c>
      <c r="G966" s="15" t="s">
        <v>1281</v>
      </c>
      <c r="H966" s="6" t="s">
        <v>1454</v>
      </c>
    </row>
    <row r="967" spans="1:8" x14ac:dyDescent="0.2">
      <c r="A967" s="6" t="s">
        <v>174</v>
      </c>
      <c r="B967" s="6" t="s">
        <v>198</v>
      </c>
      <c r="C967" s="7" t="s">
        <v>1952</v>
      </c>
      <c r="D967" s="6" t="s">
        <v>1974</v>
      </c>
      <c r="E967" s="9">
        <v>20</v>
      </c>
      <c r="F967" s="15">
        <v>2</v>
      </c>
      <c r="G967" s="15" t="s">
        <v>1281</v>
      </c>
      <c r="H967" s="6" t="s">
        <v>1392</v>
      </c>
    </row>
    <row r="968" spans="1:8" x14ac:dyDescent="0.2">
      <c r="A968" s="6" t="s">
        <v>174</v>
      </c>
      <c r="B968" s="6" t="s">
        <v>198</v>
      </c>
      <c r="C968" s="7" t="s">
        <v>1952</v>
      </c>
      <c r="D968" s="6" t="s">
        <v>1992</v>
      </c>
      <c r="E968" s="9">
        <v>13</v>
      </c>
      <c r="F968" s="15">
        <v>5</v>
      </c>
      <c r="G968" s="15" t="s">
        <v>1281</v>
      </c>
      <c r="H968" s="6" t="s">
        <v>129</v>
      </c>
    </row>
    <row r="969" spans="1:8" x14ac:dyDescent="0.2">
      <c r="A969" s="6" t="s">
        <v>174</v>
      </c>
      <c r="B969" s="6" t="s">
        <v>198</v>
      </c>
      <c r="C969" s="7" t="s">
        <v>1952</v>
      </c>
      <c r="D969" s="6" t="s">
        <v>1964</v>
      </c>
      <c r="E969" s="9">
        <v>100</v>
      </c>
      <c r="F969" s="15">
        <v>14</v>
      </c>
      <c r="G969" s="15" t="s">
        <v>1282</v>
      </c>
      <c r="H969" s="6" t="s">
        <v>1382</v>
      </c>
    </row>
    <row r="970" spans="1:8" x14ac:dyDescent="0.2">
      <c r="A970" s="6" t="s">
        <v>174</v>
      </c>
      <c r="B970" s="6" t="s">
        <v>198</v>
      </c>
      <c r="C970" s="7" t="s">
        <v>1952</v>
      </c>
      <c r="D970" s="6" t="s">
        <v>1972</v>
      </c>
      <c r="E970" s="9">
        <v>22</v>
      </c>
      <c r="F970" s="15">
        <v>4</v>
      </c>
      <c r="G970" s="15" t="s">
        <v>1281</v>
      </c>
      <c r="H970" s="6" t="s">
        <v>1997</v>
      </c>
    </row>
    <row r="971" spans="1:8" x14ac:dyDescent="0.2">
      <c r="A971" s="6" t="s">
        <v>174</v>
      </c>
      <c r="B971" s="6" t="s">
        <v>198</v>
      </c>
      <c r="C971" s="7" t="s">
        <v>1952</v>
      </c>
      <c r="D971" s="6" t="s">
        <v>1984</v>
      </c>
      <c r="E971" s="9">
        <v>11</v>
      </c>
      <c r="F971" s="15">
        <v>2</v>
      </c>
      <c r="G971" s="15" t="s">
        <v>1281</v>
      </c>
      <c r="H971" s="6" t="s">
        <v>129</v>
      </c>
    </row>
    <row r="972" spans="1:8" x14ac:dyDescent="0.2">
      <c r="A972" s="6" t="s">
        <v>174</v>
      </c>
      <c r="B972" s="6" t="s">
        <v>198</v>
      </c>
      <c r="C972" s="7" t="s">
        <v>1952</v>
      </c>
      <c r="D972" s="6" t="s">
        <v>1961</v>
      </c>
      <c r="E972" s="9">
        <v>20</v>
      </c>
      <c r="F972" s="15">
        <v>2</v>
      </c>
      <c r="G972" s="15" t="s">
        <v>1082</v>
      </c>
      <c r="H972" s="6" t="s">
        <v>1745</v>
      </c>
    </row>
    <row r="973" spans="1:8" x14ac:dyDescent="0.2">
      <c r="A973" s="6" t="s">
        <v>174</v>
      </c>
      <c r="B973" s="6" t="s">
        <v>198</v>
      </c>
      <c r="C973" s="7" t="s">
        <v>1952</v>
      </c>
      <c r="D973" s="6" t="s">
        <v>1968</v>
      </c>
      <c r="E973" s="9">
        <v>15</v>
      </c>
      <c r="F973" s="15">
        <v>5</v>
      </c>
      <c r="G973" s="15" t="s">
        <v>1281</v>
      </c>
      <c r="H973" s="6" t="s">
        <v>129</v>
      </c>
    </row>
    <row r="974" spans="1:8" x14ac:dyDescent="0.2">
      <c r="A974" s="6" t="s">
        <v>174</v>
      </c>
      <c r="B974" s="6" t="s">
        <v>198</v>
      </c>
      <c r="C974" s="7" t="s">
        <v>1952</v>
      </c>
      <c r="D974" s="6" t="s">
        <v>1967</v>
      </c>
      <c r="E974" s="9">
        <v>27</v>
      </c>
      <c r="F974" s="15">
        <v>5</v>
      </c>
      <c r="G974" s="15" t="s">
        <v>1281</v>
      </c>
      <c r="H974" s="6" t="s">
        <v>129</v>
      </c>
    </row>
    <row r="975" spans="1:8" x14ac:dyDescent="0.2">
      <c r="A975" s="6" t="s">
        <v>174</v>
      </c>
      <c r="B975" s="6" t="s">
        <v>198</v>
      </c>
      <c r="C975" s="7" t="s">
        <v>1952</v>
      </c>
      <c r="D975" s="6" t="s">
        <v>1958</v>
      </c>
      <c r="E975" s="9">
        <v>29</v>
      </c>
      <c r="F975" s="15">
        <v>10</v>
      </c>
      <c r="G975" s="15" t="s">
        <v>1281</v>
      </c>
      <c r="H975" s="6" t="s">
        <v>1382</v>
      </c>
    </row>
    <row r="976" spans="1:8" x14ac:dyDescent="0.2">
      <c r="A976" s="6" t="s">
        <v>174</v>
      </c>
      <c r="B976" s="6" t="s">
        <v>198</v>
      </c>
      <c r="C976" s="7" t="s">
        <v>1952</v>
      </c>
      <c r="D976" s="6" t="s">
        <v>1987</v>
      </c>
      <c r="E976" s="9">
        <v>12</v>
      </c>
      <c r="F976" s="15">
        <v>1</v>
      </c>
      <c r="G976" s="15" t="s">
        <v>1082</v>
      </c>
      <c r="H976" s="6" t="s">
        <v>1356</v>
      </c>
    </row>
    <row r="977" spans="1:8" x14ac:dyDescent="0.2">
      <c r="A977" s="6" t="s">
        <v>174</v>
      </c>
      <c r="B977" s="6" t="s">
        <v>198</v>
      </c>
      <c r="C977" s="7" t="s">
        <v>1952</v>
      </c>
      <c r="D977" s="6" t="s">
        <v>1993</v>
      </c>
      <c r="E977" s="9">
        <v>18</v>
      </c>
      <c r="F977" s="15">
        <v>10</v>
      </c>
      <c r="G977" s="15" t="s">
        <v>1281</v>
      </c>
      <c r="H977" s="6" t="s">
        <v>129</v>
      </c>
    </row>
    <row r="978" spans="1:8" x14ac:dyDescent="0.2">
      <c r="A978" s="6" t="s">
        <v>174</v>
      </c>
      <c r="B978" s="6" t="s">
        <v>198</v>
      </c>
      <c r="C978" s="7" t="s">
        <v>1952</v>
      </c>
      <c r="D978" s="6" t="s">
        <v>1994</v>
      </c>
      <c r="E978" s="9">
        <v>7</v>
      </c>
      <c r="F978" s="15">
        <v>2</v>
      </c>
      <c r="G978" s="15" t="s">
        <v>1281</v>
      </c>
      <c r="H978" s="6" t="s">
        <v>129</v>
      </c>
    </row>
    <row r="979" spans="1:8" x14ac:dyDescent="0.2">
      <c r="A979" s="6" t="s">
        <v>174</v>
      </c>
      <c r="B979" s="6" t="s">
        <v>198</v>
      </c>
      <c r="C979" s="7" t="s">
        <v>1952</v>
      </c>
      <c r="D979" s="6" t="s">
        <v>1986</v>
      </c>
      <c r="E979" s="9">
        <v>24</v>
      </c>
      <c r="F979" s="15">
        <v>10</v>
      </c>
      <c r="G979" s="15" t="s">
        <v>1281</v>
      </c>
      <c r="H979" s="6" t="s">
        <v>129</v>
      </c>
    </row>
    <row r="980" spans="1:8" x14ac:dyDescent="0.2">
      <c r="A980" s="6" t="s">
        <v>174</v>
      </c>
      <c r="B980" s="6" t="s">
        <v>198</v>
      </c>
      <c r="C980" s="7" t="s">
        <v>1952</v>
      </c>
      <c r="D980" s="6" t="s">
        <v>1953</v>
      </c>
      <c r="E980" s="9">
        <v>12</v>
      </c>
      <c r="F980" s="15">
        <v>5</v>
      </c>
      <c r="G980" s="15" t="s">
        <v>1281</v>
      </c>
      <c r="H980" s="6" t="s">
        <v>129</v>
      </c>
    </row>
    <row r="981" spans="1:8" x14ac:dyDescent="0.2">
      <c r="A981" s="6" t="s">
        <v>174</v>
      </c>
      <c r="B981" s="6" t="s">
        <v>198</v>
      </c>
      <c r="C981" s="7" t="s">
        <v>1952</v>
      </c>
      <c r="D981" s="6" t="s">
        <v>1960</v>
      </c>
      <c r="E981" s="9">
        <v>10</v>
      </c>
      <c r="F981" s="15">
        <v>2</v>
      </c>
      <c r="G981" s="15" t="s">
        <v>1281</v>
      </c>
      <c r="H981" s="6" t="s">
        <v>1392</v>
      </c>
    </row>
    <row r="982" spans="1:8" x14ac:dyDescent="0.2">
      <c r="A982" s="6" t="s">
        <v>174</v>
      </c>
      <c r="B982" s="6" t="s">
        <v>198</v>
      </c>
      <c r="C982" s="7" t="s">
        <v>1952</v>
      </c>
      <c r="D982" s="6" t="s">
        <v>1998</v>
      </c>
      <c r="E982" s="9">
        <v>20</v>
      </c>
      <c r="F982" s="15">
        <v>6</v>
      </c>
      <c r="G982" s="15" t="s">
        <v>1281</v>
      </c>
      <c r="H982" s="6" t="s">
        <v>1377</v>
      </c>
    </row>
    <row r="983" spans="1:8" x14ac:dyDescent="0.2">
      <c r="A983" s="6" t="s">
        <v>174</v>
      </c>
      <c r="B983" s="6" t="s">
        <v>198</v>
      </c>
      <c r="C983" s="7" t="s">
        <v>1952</v>
      </c>
      <c r="D983" s="6" t="s">
        <v>1999</v>
      </c>
      <c r="E983" s="9">
        <v>20</v>
      </c>
      <c r="F983" s="15">
        <v>20</v>
      </c>
      <c r="G983" s="15" t="s">
        <v>1281</v>
      </c>
      <c r="H983" s="6" t="s">
        <v>1377</v>
      </c>
    </row>
    <row r="984" spans="1:8" x14ac:dyDescent="0.2">
      <c r="A984" s="6" t="s">
        <v>174</v>
      </c>
      <c r="B984" s="6" t="s">
        <v>198</v>
      </c>
      <c r="C984" s="7" t="s">
        <v>1952</v>
      </c>
      <c r="D984" s="6" t="s">
        <v>2000</v>
      </c>
      <c r="E984" s="9">
        <v>25</v>
      </c>
      <c r="F984" s="15">
        <v>10</v>
      </c>
      <c r="G984" s="15" t="s">
        <v>1281</v>
      </c>
      <c r="H984" s="6" t="s">
        <v>1377</v>
      </c>
    </row>
    <row r="985" spans="1:8" x14ac:dyDescent="0.2">
      <c r="A985" s="6" t="s">
        <v>174</v>
      </c>
      <c r="B985" s="6" t="s">
        <v>198</v>
      </c>
      <c r="C985" s="7" t="s">
        <v>1952</v>
      </c>
      <c r="D985" s="6" t="s">
        <v>1966</v>
      </c>
      <c r="E985" s="9">
        <v>18</v>
      </c>
      <c r="F985" s="15">
        <v>5</v>
      </c>
      <c r="G985" s="15" t="s">
        <v>1281</v>
      </c>
      <c r="H985" s="6" t="s">
        <v>129</v>
      </c>
    </row>
    <row r="986" spans="1:8" x14ac:dyDescent="0.2">
      <c r="A986" s="6" t="s">
        <v>174</v>
      </c>
      <c r="B986" s="6" t="s">
        <v>198</v>
      </c>
      <c r="C986" s="7" t="s">
        <v>1952</v>
      </c>
      <c r="D986" s="6" t="s">
        <v>1963</v>
      </c>
      <c r="E986" s="9">
        <v>25</v>
      </c>
      <c r="F986" s="15">
        <v>10</v>
      </c>
      <c r="G986" s="15" t="s">
        <v>1281</v>
      </c>
      <c r="H986" s="6" t="s">
        <v>1392</v>
      </c>
    </row>
    <row r="987" spans="1:8" x14ac:dyDescent="0.2">
      <c r="A987" s="6" t="s">
        <v>174</v>
      </c>
      <c r="B987" s="6" t="s">
        <v>198</v>
      </c>
      <c r="C987" s="7" t="s">
        <v>1952</v>
      </c>
      <c r="D987" s="6" t="s">
        <v>1962</v>
      </c>
      <c r="E987" s="9">
        <v>24</v>
      </c>
      <c r="F987" s="15">
        <v>2</v>
      </c>
      <c r="G987" s="15" t="s">
        <v>1281</v>
      </c>
      <c r="H987" s="6" t="s">
        <v>129</v>
      </c>
    </row>
    <row r="988" spans="1:8" x14ac:dyDescent="0.2">
      <c r="A988" s="6" t="s">
        <v>174</v>
      </c>
      <c r="B988" s="6" t="s">
        <v>198</v>
      </c>
      <c r="C988" s="7" t="s">
        <v>1952</v>
      </c>
      <c r="D988" s="6" t="s">
        <v>1954</v>
      </c>
      <c r="E988" s="9">
        <v>50</v>
      </c>
      <c r="F988" s="15">
        <v>6</v>
      </c>
      <c r="G988" s="15" t="s">
        <v>1281</v>
      </c>
      <c r="H988" s="6" t="s">
        <v>1377</v>
      </c>
    </row>
    <row r="989" spans="1:8" x14ac:dyDescent="0.2">
      <c r="A989" s="6" t="s">
        <v>174</v>
      </c>
      <c r="B989" s="6" t="s">
        <v>198</v>
      </c>
      <c r="C989" s="7" t="s">
        <v>1952</v>
      </c>
      <c r="D989" s="6" t="s">
        <v>1995</v>
      </c>
      <c r="E989" s="9">
        <v>40</v>
      </c>
      <c r="F989" s="15">
        <v>9</v>
      </c>
      <c r="G989" s="15" t="s">
        <v>1281</v>
      </c>
      <c r="H989" s="6" t="s">
        <v>1617</v>
      </c>
    </row>
    <row r="990" spans="1:8" x14ac:dyDescent="0.2">
      <c r="A990" s="6" t="s">
        <v>174</v>
      </c>
      <c r="B990" s="6" t="s">
        <v>198</v>
      </c>
      <c r="C990" s="7" t="s">
        <v>1952</v>
      </c>
      <c r="D990" s="6" t="s">
        <v>1985</v>
      </c>
      <c r="E990" s="9">
        <v>9</v>
      </c>
      <c r="F990" s="15">
        <v>3</v>
      </c>
      <c r="G990" s="15" t="s">
        <v>1281</v>
      </c>
      <c r="H990" s="6" t="s">
        <v>634</v>
      </c>
    </row>
    <row r="991" spans="1:8" x14ac:dyDescent="0.2">
      <c r="A991" s="6" t="s">
        <v>174</v>
      </c>
      <c r="B991" s="6" t="s">
        <v>198</v>
      </c>
      <c r="C991" s="7" t="s">
        <v>1952</v>
      </c>
      <c r="D991" s="6" t="s">
        <v>1969</v>
      </c>
      <c r="E991" s="9">
        <v>34</v>
      </c>
      <c r="F991" s="15">
        <v>5</v>
      </c>
      <c r="G991" s="15" t="s">
        <v>1281</v>
      </c>
      <c r="H991" s="6" t="s">
        <v>1382</v>
      </c>
    </row>
    <row r="992" spans="1:8" x14ac:dyDescent="0.2">
      <c r="A992" s="6" t="s">
        <v>174</v>
      </c>
      <c r="B992" s="6" t="s">
        <v>198</v>
      </c>
      <c r="C992" s="7" t="s">
        <v>1952</v>
      </c>
      <c r="D992" s="6" t="s">
        <v>1971</v>
      </c>
      <c r="E992" s="9">
        <v>25</v>
      </c>
      <c r="F992" s="15">
        <v>9</v>
      </c>
      <c r="G992" s="15" t="s">
        <v>1281</v>
      </c>
      <c r="H992" s="6" t="s">
        <v>1617</v>
      </c>
    </row>
    <row r="993" spans="1:8" x14ac:dyDescent="0.2">
      <c r="A993" s="6" t="s">
        <v>174</v>
      </c>
      <c r="B993" s="6" t="s">
        <v>198</v>
      </c>
      <c r="C993" s="7" t="s">
        <v>1952</v>
      </c>
      <c r="D993" s="6" t="s">
        <v>2002</v>
      </c>
      <c r="E993" s="9">
        <v>16</v>
      </c>
      <c r="F993" s="15">
        <v>12</v>
      </c>
      <c r="G993" s="15" t="s">
        <v>1281</v>
      </c>
      <c r="H993" s="6" t="s">
        <v>1392</v>
      </c>
    </row>
    <row r="994" spans="1:8" x14ac:dyDescent="0.2">
      <c r="A994" s="6" t="s">
        <v>174</v>
      </c>
      <c r="B994" s="6" t="s">
        <v>198</v>
      </c>
      <c r="C994" s="7" t="s">
        <v>1952</v>
      </c>
      <c r="D994" s="6" t="s">
        <v>2001</v>
      </c>
      <c r="E994" s="9">
        <v>22</v>
      </c>
      <c r="F994" s="15">
        <v>1</v>
      </c>
      <c r="G994" s="15" t="s">
        <v>1282</v>
      </c>
      <c r="H994" s="6" t="s">
        <v>1392</v>
      </c>
    </row>
    <row r="995" spans="1:8" x14ac:dyDescent="0.2">
      <c r="A995" s="6" t="s">
        <v>174</v>
      </c>
      <c r="B995" s="6" t="s">
        <v>198</v>
      </c>
      <c r="C995" s="7" t="s">
        <v>1952</v>
      </c>
      <c r="D995" s="6" t="s">
        <v>1970</v>
      </c>
      <c r="E995" s="9">
        <v>40</v>
      </c>
      <c r="F995" s="15">
        <v>35</v>
      </c>
      <c r="G995" s="15" t="s">
        <v>1281</v>
      </c>
      <c r="H995" s="6" t="s">
        <v>1448</v>
      </c>
    </row>
    <row r="996" spans="1:8" x14ac:dyDescent="0.2">
      <c r="A996" s="6" t="s">
        <v>174</v>
      </c>
      <c r="B996" s="6" t="s">
        <v>198</v>
      </c>
      <c r="C996" s="7" t="s">
        <v>1952</v>
      </c>
      <c r="D996" s="6" t="s">
        <v>1955</v>
      </c>
      <c r="E996" s="9">
        <v>11</v>
      </c>
      <c r="F996" s="15">
        <v>2</v>
      </c>
      <c r="G996" s="15" t="s">
        <v>1281</v>
      </c>
      <c r="H996" s="6" t="s">
        <v>129</v>
      </c>
    </row>
    <row r="997" spans="1:8" x14ac:dyDescent="0.2">
      <c r="A997" s="6" t="s">
        <v>174</v>
      </c>
      <c r="B997" s="6" t="s">
        <v>198</v>
      </c>
      <c r="C997" s="7" t="s">
        <v>1952</v>
      </c>
      <c r="D997" s="6" t="s">
        <v>1956</v>
      </c>
      <c r="E997" s="9">
        <v>40</v>
      </c>
      <c r="F997" s="15">
        <v>10</v>
      </c>
      <c r="G997" s="15" t="s">
        <v>1281</v>
      </c>
      <c r="H997" s="6" t="s">
        <v>1377</v>
      </c>
    </row>
    <row r="998" spans="1:8" x14ac:dyDescent="0.2">
      <c r="A998" s="6" t="s">
        <v>174</v>
      </c>
      <c r="B998" s="6" t="s">
        <v>198</v>
      </c>
      <c r="C998" s="7" t="s">
        <v>1952</v>
      </c>
      <c r="D998" s="6" t="s">
        <v>1982</v>
      </c>
      <c r="E998" s="9">
        <v>24</v>
      </c>
      <c r="F998" s="15">
        <v>1</v>
      </c>
      <c r="G998" s="15" t="s">
        <v>1082</v>
      </c>
      <c r="H998" s="6" t="s">
        <v>1617</v>
      </c>
    </row>
    <row r="999" spans="1:8" x14ac:dyDescent="0.2">
      <c r="A999" s="6" t="s">
        <v>174</v>
      </c>
      <c r="B999" s="6" t="s">
        <v>198</v>
      </c>
      <c r="C999" s="7" t="s">
        <v>1952</v>
      </c>
      <c r="D999" s="6" t="s">
        <v>1996</v>
      </c>
      <c r="E999" s="9">
        <v>90</v>
      </c>
      <c r="F999" s="15">
        <v>4</v>
      </c>
      <c r="G999" s="15" t="s">
        <v>1281</v>
      </c>
      <c r="H999" s="6" t="s">
        <v>1377</v>
      </c>
    </row>
    <row r="1000" spans="1:8" x14ac:dyDescent="0.2">
      <c r="A1000" s="6" t="s">
        <v>174</v>
      </c>
      <c r="B1000" s="6" t="s">
        <v>198</v>
      </c>
      <c r="C1000" s="7" t="s">
        <v>1952</v>
      </c>
      <c r="D1000" s="6" t="s">
        <v>1965</v>
      </c>
      <c r="E1000" s="9">
        <v>24</v>
      </c>
      <c r="F1000" s="15">
        <v>5</v>
      </c>
      <c r="G1000" s="15" t="s">
        <v>1281</v>
      </c>
      <c r="H1000" s="6" t="s">
        <v>129</v>
      </c>
    </row>
    <row r="1001" spans="1:8" x14ac:dyDescent="0.2">
      <c r="A1001" s="6" t="s">
        <v>174</v>
      </c>
      <c r="B1001" s="6" t="s">
        <v>190</v>
      </c>
      <c r="C1001" s="7" t="s">
        <v>61</v>
      </c>
      <c r="D1001" s="6" t="s">
        <v>2354</v>
      </c>
      <c r="E1001" s="9">
        <v>2500</v>
      </c>
      <c r="F1001" s="15">
        <v>1</v>
      </c>
      <c r="G1001" s="15" t="s">
        <v>1082</v>
      </c>
      <c r="H1001" s="6" t="s">
        <v>1392</v>
      </c>
    </row>
    <row r="1002" spans="1:8" x14ac:dyDescent="0.2">
      <c r="A1002" s="6" t="s">
        <v>174</v>
      </c>
      <c r="B1002" s="6" t="s">
        <v>206</v>
      </c>
      <c r="C1002" s="7" t="s">
        <v>611</v>
      </c>
      <c r="D1002" s="6" t="s">
        <v>612</v>
      </c>
      <c r="E1002" s="9">
        <v>500</v>
      </c>
      <c r="F1002" s="15">
        <v>4</v>
      </c>
      <c r="G1002" s="15" t="s">
        <v>1281</v>
      </c>
      <c r="H1002" s="6" t="s">
        <v>1543</v>
      </c>
    </row>
    <row r="1003" spans="1:8" x14ac:dyDescent="0.2">
      <c r="A1003" s="6" t="s">
        <v>174</v>
      </c>
      <c r="B1003" s="6" t="s">
        <v>39</v>
      </c>
      <c r="C1003" s="7" t="s">
        <v>1926</v>
      </c>
      <c r="D1003" s="6" t="s">
        <v>1932</v>
      </c>
      <c r="E1003" s="9">
        <v>40</v>
      </c>
      <c r="F1003" s="15">
        <v>2</v>
      </c>
      <c r="G1003" s="15" t="s">
        <v>1281</v>
      </c>
      <c r="H1003" s="6" t="s">
        <v>1496</v>
      </c>
    </row>
    <row r="1004" spans="1:8" x14ac:dyDescent="0.2">
      <c r="A1004" s="6" t="s">
        <v>174</v>
      </c>
      <c r="B1004" s="6" t="s">
        <v>39</v>
      </c>
      <c r="C1004" s="7" t="s">
        <v>569</v>
      </c>
      <c r="D1004" s="6" t="s">
        <v>1929</v>
      </c>
      <c r="E1004" s="9">
        <v>56</v>
      </c>
      <c r="F1004" s="15">
        <v>6</v>
      </c>
      <c r="G1004" s="15" t="s">
        <v>1281</v>
      </c>
      <c r="H1004" s="6" t="s">
        <v>1496</v>
      </c>
    </row>
    <row r="1005" spans="1:8" x14ac:dyDescent="0.2">
      <c r="A1005" s="6" t="s">
        <v>174</v>
      </c>
      <c r="B1005" s="6" t="s">
        <v>39</v>
      </c>
      <c r="C1005" s="7" t="s">
        <v>569</v>
      </c>
      <c r="D1005" s="6" t="s">
        <v>1927</v>
      </c>
      <c r="E1005" s="9">
        <v>184</v>
      </c>
      <c r="F1005" s="15">
        <v>6</v>
      </c>
      <c r="G1005" s="15" t="s">
        <v>1281</v>
      </c>
      <c r="H1005" s="6" t="s">
        <v>1496</v>
      </c>
    </row>
    <row r="1006" spans="1:8" x14ac:dyDescent="0.2">
      <c r="A1006" s="6" t="s">
        <v>174</v>
      </c>
      <c r="B1006" s="6" t="s">
        <v>39</v>
      </c>
      <c r="C1006" s="7" t="s">
        <v>569</v>
      </c>
      <c r="D1006" s="6" t="s">
        <v>1928</v>
      </c>
      <c r="E1006" s="9">
        <v>80</v>
      </c>
      <c r="F1006" s="15">
        <v>6</v>
      </c>
      <c r="G1006" s="15" t="s">
        <v>1281</v>
      </c>
      <c r="H1006" s="6" t="s">
        <v>1496</v>
      </c>
    </row>
    <row r="1007" spans="1:8" x14ac:dyDescent="0.2">
      <c r="A1007" s="6" t="s">
        <v>174</v>
      </c>
      <c r="B1007" s="6" t="s">
        <v>39</v>
      </c>
      <c r="C1007" s="7" t="s">
        <v>1933</v>
      </c>
      <c r="D1007" s="6" t="s">
        <v>1934</v>
      </c>
      <c r="E1007" s="9">
        <v>69</v>
      </c>
      <c r="F1007" s="15">
        <v>1</v>
      </c>
      <c r="G1007" s="15" t="s">
        <v>1281</v>
      </c>
      <c r="H1007" s="6" t="s">
        <v>1407</v>
      </c>
    </row>
    <row r="1008" spans="1:8" x14ac:dyDescent="0.2">
      <c r="A1008" s="6" t="s">
        <v>174</v>
      </c>
      <c r="B1008" s="6" t="s">
        <v>39</v>
      </c>
      <c r="C1008" s="7" t="s">
        <v>1935</v>
      </c>
      <c r="D1008" s="6" t="s">
        <v>1936</v>
      </c>
      <c r="E1008" s="9">
        <v>13</v>
      </c>
      <c r="F1008" s="15">
        <v>5</v>
      </c>
      <c r="G1008" s="15" t="s">
        <v>1281</v>
      </c>
      <c r="H1008" s="6" t="s">
        <v>634</v>
      </c>
    </row>
    <row r="1009" spans="1:8" x14ac:dyDescent="0.2">
      <c r="A1009" s="6" t="s">
        <v>174</v>
      </c>
      <c r="B1009" s="6" t="s">
        <v>39</v>
      </c>
      <c r="C1009" s="7" t="s">
        <v>1925</v>
      </c>
      <c r="D1009" s="6" t="s">
        <v>1931</v>
      </c>
      <c r="E1009" s="9">
        <v>13</v>
      </c>
      <c r="F1009" s="15">
        <v>1</v>
      </c>
      <c r="G1009" s="15" t="s">
        <v>1281</v>
      </c>
      <c r="H1009" s="6" t="s">
        <v>1496</v>
      </c>
    </row>
    <row r="1010" spans="1:8" x14ac:dyDescent="0.2">
      <c r="A1010" s="6" t="s">
        <v>174</v>
      </c>
      <c r="B1010" s="6" t="s">
        <v>39</v>
      </c>
      <c r="C1010" s="7" t="s">
        <v>607</v>
      </c>
      <c r="D1010" s="6" t="s">
        <v>1930</v>
      </c>
      <c r="E1010" s="9">
        <v>80</v>
      </c>
      <c r="F1010" s="15">
        <v>6</v>
      </c>
      <c r="G1010" s="15" t="s">
        <v>1281</v>
      </c>
      <c r="H1010" s="6" t="s">
        <v>1496</v>
      </c>
    </row>
    <row r="1011" spans="1:8" x14ac:dyDescent="0.2">
      <c r="A1011" s="6" t="s">
        <v>160</v>
      </c>
      <c r="B1011" s="6" t="s">
        <v>137</v>
      </c>
      <c r="C1011" s="7" t="s">
        <v>166</v>
      </c>
      <c r="D1011" s="6" t="s">
        <v>222</v>
      </c>
      <c r="E1011" s="9">
        <v>500</v>
      </c>
      <c r="F1011" s="15">
        <v>2</v>
      </c>
      <c r="G1011" s="15" t="s">
        <v>1281</v>
      </c>
      <c r="H1011" s="6" t="s">
        <v>1486</v>
      </c>
    </row>
    <row r="1012" spans="1:8" x14ac:dyDescent="0.2">
      <c r="A1012" s="6" t="s">
        <v>160</v>
      </c>
      <c r="B1012" s="6" t="s">
        <v>111</v>
      </c>
      <c r="C1012" s="7" t="s">
        <v>1299</v>
      </c>
      <c r="D1012" s="6" t="s">
        <v>1297</v>
      </c>
      <c r="E1012" s="9">
        <f>4*20</f>
        <v>80</v>
      </c>
      <c r="F1012" s="15">
        <v>4</v>
      </c>
      <c r="G1012" s="15" t="s">
        <v>1281</v>
      </c>
      <c r="H1012" s="16" t="s">
        <v>1271</v>
      </c>
    </row>
    <row r="1013" spans="1:8" x14ac:dyDescent="0.2">
      <c r="A1013" s="6" t="s">
        <v>160</v>
      </c>
      <c r="B1013" s="6" t="s">
        <v>111</v>
      </c>
      <c r="C1013" s="7" t="s">
        <v>3706</v>
      </c>
      <c r="D1013" s="6" t="s">
        <v>1300</v>
      </c>
      <c r="E1013" s="9">
        <v>1099</v>
      </c>
      <c r="F1013" s="15">
        <v>3</v>
      </c>
      <c r="G1013" s="15" t="s">
        <v>1281</v>
      </c>
      <c r="H1013" s="16" t="s">
        <v>1271</v>
      </c>
    </row>
    <row r="1014" spans="1:8" x14ac:dyDescent="0.2">
      <c r="A1014" s="6" t="s">
        <v>160</v>
      </c>
      <c r="B1014" s="6" t="s">
        <v>111</v>
      </c>
      <c r="C1014" s="7" t="s">
        <v>3729</v>
      </c>
      <c r="D1014" s="6" t="s">
        <v>1301</v>
      </c>
      <c r="E1014" s="9">
        <v>999</v>
      </c>
      <c r="F1014" s="15">
        <v>2</v>
      </c>
      <c r="G1014" s="15" t="s">
        <v>1281</v>
      </c>
      <c r="H1014" s="16" t="s">
        <v>1271</v>
      </c>
    </row>
    <row r="1015" spans="1:8" x14ac:dyDescent="0.2">
      <c r="A1015" s="6" t="s">
        <v>160</v>
      </c>
      <c r="B1015" s="6" t="s">
        <v>111</v>
      </c>
      <c r="C1015" s="7" t="s">
        <v>164</v>
      </c>
      <c r="D1015" s="6" t="s">
        <v>169</v>
      </c>
      <c r="E1015" s="9">
        <v>1000</v>
      </c>
      <c r="F1015" s="15">
        <v>4</v>
      </c>
      <c r="G1015" s="15" t="s">
        <v>1281</v>
      </c>
      <c r="H1015" s="16" t="s">
        <v>101</v>
      </c>
    </row>
    <row r="1016" spans="1:8" x14ac:dyDescent="0.2">
      <c r="A1016" s="6" t="s">
        <v>160</v>
      </c>
      <c r="B1016" s="6" t="s">
        <v>111</v>
      </c>
      <c r="C1016" s="7" t="s">
        <v>165</v>
      </c>
      <c r="D1016" s="6" t="s">
        <v>188</v>
      </c>
      <c r="E1016" s="9">
        <v>500</v>
      </c>
      <c r="F1016" s="15">
        <v>4</v>
      </c>
      <c r="G1016" s="15" t="s">
        <v>1281</v>
      </c>
      <c r="H1016" s="16" t="s">
        <v>170</v>
      </c>
    </row>
    <row r="1017" spans="1:8" x14ac:dyDescent="0.2">
      <c r="A1017" s="6" t="s">
        <v>160</v>
      </c>
      <c r="B1017" s="6" t="s">
        <v>111</v>
      </c>
      <c r="C1017" s="7" t="s">
        <v>162</v>
      </c>
      <c r="D1017" s="6" t="s">
        <v>540</v>
      </c>
      <c r="E1017" s="9">
        <v>1000</v>
      </c>
      <c r="F1017" s="15">
        <v>6</v>
      </c>
      <c r="G1017" s="15" t="s">
        <v>1281</v>
      </c>
      <c r="H1017" s="16" t="s">
        <v>151</v>
      </c>
    </row>
    <row r="1018" spans="1:8" x14ac:dyDescent="0.2">
      <c r="A1018" s="6" t="s">
        <v>160</v>
      </c>
      <c r="B1018" s="6" t="s">
        <v>111</v>
      </c>
      <c r="C1018" s="7" t="s">
        <v>168</v>
      </c>
      <c r="D1018" s="6" t="s">
        <v>171</v>
      </c>
      <c r="E1018" s="9">
        <f>169+39+(8*110)</f>
        <v>1088</v>
      </c>
      <c r="F1018" s="15">
        <v>1</v>
      </c>
      <c r="G1018" s="15" t="s">
        <v>1082</v>
      </c>
      <c r="H1018" s="16" t="s">
        <v>115</v>
      </c>
    </row>
    <row r="1019" spans="1:8" x14ac:dyDescent="0.2">
      <c r="A1019" s="6" t="s">
        <v>160</v>
      </c>
      <c r="B1019" s="6" t="s">
        <v>111</v>
      </c>
      <c r="C1019" s="7" t="s">
        <v>163</v>
      </c>
      <c r="D1019" s="6" t="s">
        <v>167</v>
      </c>
      <c r="E1019" s="9">
        <v>1000</v>
      </c>
      <c r="F1019" s="15">
        <v>1</v>
      </c>
      <c r="G1019" s="15" t="s">
        <v>1082</v>
      </c>
      <c r="H1019" s="6" t="s">
        <v>634</v>
      </c>
    </row>
    <row r="1020" spans="1:8" x14ac:dyDescent="0.2">
      <c r="A1020" s="6" t="s">
        <v>160</v>
      </c>
      <c r="B1020" s="6" t="s">
        <v>111</v>
      </c>
      <c r="C1020" s="7" t="s">
        <v>161</v>
      </c>
      <c r="D1020" s="6" t="s">
        <v>587</v>
      </c>
      <c r="E1020" s="9">
        <v>200</v>
      </c>
      <c r="F1020" s="15">
        <v>6</v>
      </c>
      <c r="G1020" s="15" t="s">
        <v>1281</v>
      </c>
      <c r="H1020" s="6" t="s">
        <v>634</v>
      </c>
    </row>
    <row r="1021" spans="1:8" x14ac:dyDescent="0.2">
      <c r="A1021" s="6" t="s">
        <v>160</v>
      </c>
      <c r="B1021" s="6" t="s">
        <v>7</v>
      </c>
      <c r="C1021" s="7" t="s">
        <v>3726</v>
      </c>
      <c r="D1021" s="6" t="s">
        <v>561</v>
      </c>
      <c r="E1021" s="9">
        <v>500</v>
      </c>
      <c r="F1021" s="15">
        <v>2</v>
      </c>
      <c r="G1021" s="15" t="s">
        <v>1281</v>
      </c>
      <c r="H1021" s="16" t="s">
        <v>562</v>
      </c>
    </row>
    <row r="1022" spans="1:8" x14ac:dyDescent="0.2">
      <c r="A1022" s="6" t="s">
        <v>160</v>
      </c>
      <c r="B1022" s="6" t="s">
        <v>61</v>
      </c>
      <c r="C1022" s="7" t="s">
        <v>1688</v>
      </c>
      <c r="D1022" s="6" t="s">
        <v>1298</v>
      </c>
      <c r="E1022" s="9">
        <v>350</v>
      </c>
      <c r="F1022" s="15">
        <v>0</v>
      </c>
      <c r="G1022" s="15" t="s">
        <v>1082</v>
      </c>
      <c r="H1022" s="16" t="s">
        <v>2004</v>
      </c>
    </row>
    <row r="1023" spans="1:8" x14ac:dyDescent="0.2">
      <c r="A1023" s="6" t="s">
        <v>187</v>
      </c>
      <c r="B1023" s="6" t="s">
        <v>175</v>
      </c>
      <c r="C1023" s="7" t="s">
        <v>179</v>
      </c>
      <c r="D1023" s="6" t="s">
        <v>184</v>
      </c>
      <c r="E1023" s="9">
        <v>1500</v>
      </c>
      <c r="F1023" s="15">
        <v>5</v>
      </c>
      <c r="G1023" s="18" t="s">
        <v>1281</v>
      </c>
      <c r="H1023" s="6" t="s">
        <v>631</v>
      </c>
    </row>
    <row r="1024" spans="1:8" x14ac:dyDescent="0.2">
      <c r="A1024" s="6" t="s">
        <v>187</v>
      </c>
      <c r="B1024" s="6" t="s">
        <v>27</v>
      </c>
      <c r="C1024" s="7" t="s">
        <v>82</v>
      </c>
      <c r="D1024" s="6" t="s">
        <v>2199</v>
      </c>
      <c r="E1024" s="9">
        <v>400</v>
      </c>
      <c r="F1024" s="15">
        <v>5</v>
      </c>
      <c r="G1024" s="18" t="s">
        <v>1281</v>
      </c>
      <c r="H1024" s="6" t="s">
        <v>631</v>
      </c>
    </row>
    <row r="1025" spans="1:8" x14ac:dyDescent="0.2">
      <c r="A1025" s="6" t="s">
        <v>187</v>
      </c>
      <c r="B1025" s="6" t="s">
        <v>61</v>
      </c>
      <c r="C1025" s="7" t="s">
        <v>2209</v>
      </c>
      <c r="D1025" s="6" t="s">
        <v>2210</v>
      </c>
      <c r="E1025" s="9">
        <v>125</v>
      </c>
      <c r="F1025" s="15">
        <v>2</v>
      </c>
      <c r="G1025" s="15" t="s">
        <v>1281</v>
      </c>
      <c r="H1025" s="6" t="s">
        <v>1726</v>
      </c>
    </row>
    <row r="1026" spans="1:8" x14ac:dyDescent="0.2">
      <c r="A1026" s="6" t="s">
        <v>187</v>
      </c>
      <c r="B1026" s="6" t="s">
        <v>61</v>
      </c>
      <c r="C1026" s="7" t="s">
        <v>2200</v>
      </c>
      <c r="D1026" s="6" t="s">
        <v>2201</v>
      </c>
      <c r="E1026" s="9">
        <v>125</v>
      </c>
      <c r="F1026" s="15">
        <v>2</v>
      </c>
      <c r="G1026" s="15" t="s">
        <v>1281</v>
      </c>
      <c r="H1026" s="6" t="s">
        <v>2202</v>
      </c>
    </row>
    <row r="1027" spans="1:8" x14ac:dyDescent="0.2">
      <c r="A1027" s="6" t="s">
        <v>187</v>
      </c>
      <c r="B1027" s="6" t="s">
        <v>61</v>
      </c>
      <c r="C1027" s="7" t="s">
        <v>2203</v>
      </c>
      <c r="D1027" s="6" t="s">
        <v>2204</v>
      </c>
      <c r="E1027" s="9">
        <v>75</v>
      </c>
      <c r="F1027" s="15">
        <v>3</v>
      </c>
      <c r="G1027" s="15" t="s">
        <v>1281</v>
      </c>
      <c r="H1027" s="6" t="s">
        <v>276</v>
      </c>
    </row>
    <row r="1028" spans="1:8" x14ac:dyDescent="0.2">
      <c r="A1028" s="6" t="s">
        <v>187</v>
      </c>
      <c r="B1028" s="6" t="s">
        <v>61</v>
      </c>
      <c r="C1028" s="7" t="s">
        <v>2205</v>
      </c>
      <c r="D1028" s="6" t="s">
        <v>2206</v>
      </c>
      <c r="E1028" s="9">
        <v>125</v>
      </c>
      <c r="F1028" s="15">
        <v>1</v>
      </c>
      <c r="G1028" s="15" t="s">
        <v>1281</v>
      </c>
      <c r="H1028" s="6" t="s">
        <v>1392</v>
      </c>
    </row>
    <row r="1029" spans="1:8" x14ac:dyDescent="0.2">
      <c r="A1029" s="6" t="s">
        <v>187</v>
      </c>
      <c r="B1029" s="6" t="s">
        <v>61</v>
      </c>
      <c r="C1029" s="7" t="s">
        <v>2211</v>
      </c>
      <c r="D1029" s="6" t="s">
        <v>2212</v>
      </c>
      <c r="E1029" s="9">
        <v>120</v>
      </c>
      <c r="F1029" s="15">
        <v>1</v>
      </c>
      <c r="G1029" s="15" t="s">
        <v>1281</v>
      </c>
      <c r="H1029" s="6" t="s">
        <v>1726</v>
      </c>
    </row>
    <row r="1030" spans="1:8" x14ac:dyDescent="0.2">
      <c r="A1030" s="6" t="s">
        <v>187</v>
      </c>
      <c r="B1030" s="6" t="s">
        <v>61</v>
      </c>
      <c r="C1030" s="7" t="s">
        <v>61</v>
      </c>
      <c r="D1030" s="6" t="s">
        <v>2213</v>
      </c>
      <c r="E1030" s="9">
        <v>100</v>
      </c>
      <c r="F1030" s="15">
        <v>2</v>
      </c>
      <c r="G1030" s="15" t="s">
        <v>1281</v>
      </c>
      <c r="H1030" s="6" t="s">
        <v>1726</v>
      </c>
    </row>
    <row r="1031" spans="1:8" x14ac:dyDescent="0.2">
      <c r="A1031" s="6" t="s">
        <v>187</v>
      </c>
      <c r="B1031" s="6" t="s">
        <v>61</v>
      </c>
      <c r="C1031" s="7" t="s">
        <v>2207</v>
      </c>
      <c r="D1031" s="6" t="s">
        <v>2208</v>
      </c>
      <c r="E1031" s="9">
        <v>80</v>
      </c>
      <c r="F1031" s="15">
        <v>2</v>
      </c>
      <c r="G1031" s="15" t="s">
        <v>1281</v>
      </c>
      <c r="H1031" s="6" t="s">
        <v>1726</v>
      </c>
    </row>
    <row r="1032" spans="1:8" x14ac:dyDescent="0.2">
      <c r="A1032" s="6" t="s">
        <v>187</v>
      </c>
      <c r="B1032" s="6" t="s">
        <v>39</v>
      </c>
      <c r="C1032" s="7" t="s">
        <v>2310</v>
      </c>
      <c r="D1032" s="6" t="s">
        <v>2311</v>
      </c>
      <c r="E1032" s="9">
        <v>60</v>
      </c>
      <c r="F1032" s="15">
        <v>3</v>
      </c>
      <c r="G1032" s="15" t="s">
        <v>1281</v>
      </c>
      <c r="H1032" s="6" t="s">
        <v>1726</v>
      </c>
    </row>
    <row r="1033" spans="1:8" x14ac:dyDescent="0.2">
      <c r="A1033" s="6" t="s">
        <v>6</v>
      </c>
      <c r="B1033" s="6" t="s">
        <v>223</v>
      </c>
      <c r="C1033" s="7" t="s">
        <v>224</v>
      </c>
      <c r="D1033" s="6" t="s">
        <v>548</v>
      </c>
      <c r="E1033" s="9">
        <v>2400</v>
      </c>
      <c r="F1033" s="15">
        <v>5</v>
      </c>
      <c r="G1033" s="15" t="s">
        <v>1281</v>
      </c>
      <c r="H1033" s="16" t="s">
        <v>2177</v>
      </c>
    </row>
    <row r="1034" spans="1:8" x14ac:dyDescent="0.2">
      <c r="A1034" s="6" t="s">
        <v>6</v>
      </c>
      <c r="B1034" s="6" t="s">
        <v>137</v>
      </c>
      <c r="C1034" s="7" t="s">
        <v>585</v>
      </c>
      <c r="D1034" s="6" t="s">
        <v>586</v>
      </c>
      <c r="E1034" s="9">
        <v>200</v>
      </c>
      <c r="F1034" s="15">
        <v>12</v>
      </c>
      <c r="G1034" s="15" t="s">
        <v>1281</v>
      </c>
      <c r="H1034" s="16" t="s">
        <v>2176</v>
      </c>
    </row>
    <row r="1035" spans="1:8" x14ac:dyDescent="0.2">
      <c r="A1035" s="6" t="s">
        <v>6</v>
      </c>
      <c r="B1035" s="6" t="s">
        <v>111</v>
      </c>
      <c r="C1035" s="7" t="s">
        <v>557</v>
      </c>
      <c r="D1035" s="6" t="s">
        <v>558</v>
      </c>
      <c r="E1035" s="9">
        <v>1000</v>
      </c>
      <c r="F1035" s="15">
        <v>4</v>
      </c>
      <c r="G1035" s="18" t="s">
        <v>1281</v>
      </c>
      <c r="H1035" s="16" t="s">
        <v>634</v>
      </c>
    </row>
    <row r="1036" spans="1:8" x14ac:dyDescent="0.2">
      <c r="A1036" s="6" t="s">
        <v>6</v>
      </c>
      <c r="B1036" s="6" t="s">
        <v>111</v>
      </c>
      <c r="C1036" s="7" t="s">
        <v>2312</v>
      </c>
      <c r="D1036" s="6" t="s">
        <v>2313</v>
      </c>
      <c r="E1036" s="9">
        <v>65</v>
      </c>
      <c r="F1036" s="15">
        <v>0</v>
      </c>
      <c r="G1036" s="15" t="s">
        <v>1082</v>
      </c>
      <c r="H1036" s="16" t="s">
        <v>634</v>
      </c>
    </row>
    <row r="1037" spans="1:8" x14ac:dyDescent="0.2">
      <c r="A1037" s="6" t="s">
        <v>6</v>
      </c>
      <c r="B1037" s="6" t="s">
        <v>111</v>
      </c>
      <c r="C1037" s="7" t="s">
        <v>584</v>
      </c>
      <c r="D1037" s="6" t="s">
        <v>1948</v>
      </c>
      <c r="E1037" s="9">
        <v>1200</v>
      </c>
      <c r="F1037" s="15">
        <v>1</v>
      </c>
      <c r="G1037" s="15" t="s">
        <v>1281</v>
      </c>
      <c r="H1037" s="16" t="s">
        <v>1947</v>
      </c>
    </row>
    <row r="1038" spans="1:8" x14ac:dyDescent="0.2">
      <c r="A1038" s="6" t="s">
        <v>6</v>
      </c>
      <c r="B1038" s="6" t="s">
        <v>111</v>
      </c>
      <c r="C1038" s="7" t="s">
        <v>172</v>
      </c>
      <c r="D1038" s="6" t="s">
        <v>1691</v>
      </c>
      <c r="E1038" s="9">
        <v>1750</v>
      </c>
      <c r="F1038" s="15">
        <v>5</v>
      </c>
      <c r="G1038" s="18" t="s">
        <v>1281</v>
      </c>
      <c r="H1038" s="16" t="s">
        <v>311</v>
      </c>
    </row>
    <row r="1039" spans="1:8" x14ac:dyDescent="0.2">
      <c r="A1039" s="6" t="s">
        <v>6</v>
      </c>
      <c r="B1039" s="6" t="s">
        <v>7</v>
      </c>
      <c r="C1039" s="6" t="s">
        <v>3707</v>
      </c>
      <c r="D1039" s="6" t="s">
        <v>8</v>
      </c>
      <c r="E1039" s="9">
        <v>500</v>
      </c>
      <c r="F1039" s="15">
        <v>1</v>
      </c>
      <c r="G1039" s="18" t="s">
        <v>1281</v>
      </c>
      <c r="H1039" s="6" t="s">
        <v>9</v>
      </c>
    </row>
    <row r="1040" spans="1:8" x14ac:dyDescent="0.2">
      <c r="A1040" s="6" t="s">
        <v>6</v>
      </c>
      <c r="B1040" s="6" t="s">
        <v>27</v>
      </c>
      <c r="C1040" s="7" t="s">
        <v>2005</v>
      </c>
      <c r="D1040" s="6" t="s">
        <v>2007</v>
      </c>
      <c r="E1040" s="9">
        <v>2115</v>
      </c>
      <c r="F1040" s="15">
        <v>4</v>
      </c>
      <c r="G1040" s="15" t="s">
        <v>1281</v>
      </c>
      <c r="H1040" s="16" t="s">
        <v>1797</v>
      </c>
    </row>
    <row r="1041" spans="1:8" x14ac:dyDescent="0.2">
      <c r="A1041" s="6" t="s">
        <v>6</v>
      </c>
      <c r="B1041" s="6" t="s">
        <v>27</v>
      </c>
      <c r="C1041" s="7" t="s">
        <v>609</v>
      </c>
      <c r="D1041" s="6" t="s">
        <v>610</v>
      </c>
      <c r="E1041" s="9">
        <v>700</v>
      </c>
      <c r="F1041" s="15">
        <v>15</v>
      </c>
      <c r="G1041" s="15" t="s">
        <v>1281</v>
      </c>
      <c r="H1041" s="6" t="s">
        <v>634</v>
      </c>
    </row>
    <row r="1042" spans="1:8" x14ac:dyDescent="0.2">
      <c r="A1042" s="6" t="s">
        <v>6</v>
      </c>
      <c r="B1042" s="6" t="s">
        <v>27</v>
      </c>
      <c r="C1042" s="7" t="s">
        <v>109</v>
      </c>
      <c r="D1042" s="6" t="s">
        <v>2008</v>
      </c>
      <c r="E1042" s="9">
        <v>661</v>
      </c>
      <c r="F1042" s="15">
        <v>6</v>
      </c>
      <c r="G1042" s="18" t="s">
        <v>1281</v>
      </c>
      <c r="H1042" s="16" t="s">
        <v>1797</v>
      </c>
    </row>
    <row r="1043" spans="1:8" x14ac:dyDescent="0.2">
      <c r="A1043" s="6" t="s">
        <v>6</v>
      </c>
      <c r="B1043" s="6" t="s">
        <v>27</v>
      </c>
      <c r="C1043" s="7" t="s">
        <v>2006</v>
      </c>
      <c r="D1043" s="6" t="s">
        <v>2010</v>
      </c>
      <c r="E1043" s="9">
        <v>322</v>
      </c>
      <c r="F1043" s="15">
        <v>6</v>
      </c>
      <c r="G1043" s="15" t="s">
        <v>1281</v>
      </c>
      <c r="H1043" s="16" t="s">
        <v>2011</v>
      </c>
    </row>
    <row r="1044" spans="1:8" x14ac:dyDescent="0.2">
      <c r="A1044" s="6" t="s">
        <v>6</v>
      </c>
      <c r="B1044" s="6" t="s">
        <v>27</v>
      </c>
      <c r="C1044" s="7" t="s">
        <v>106</v>
      </c>
      <c r="D1044" s="6" t="s">
        <v>2009</v>
      </c>
      <c r="E1044" s="9">
        <f>779+50+200</f>
        <v>1029</v>
      </c>
      <c r="F1044" s="15">
        <v>3</v>
      </c>
      <c r="G1044" s="15" t="s">
        <v>1281</v>
      </c>
      <c r="H1044" s="16" t="s">
        <v>107</v>
      </c>
    </row>
    <row r="1045" spans="1:8" x14ac:dyDescent="0.2">
      <c r="A1045" s="6" t="s">
        <v>6</v>
      </c>
      <c r="B1045" s="6" t="s">
        <v>27</v>
      </c>
      <c r="C1045" s="7" t="s">
        <v>108</v>
      </c>
      <c r="D1045" s="6" t="s">
        <v>218</v>
      </c>
      <c r="E1045" s="9">
        <f>2193*2</f>
        <v>4386</v>
      </c>
      <c r="F1045" s="15">
        <v>5</v>
      </c>
      <c r="G1045" s="18" t="s">
        <v>1281</v>
      </c>
      <c r="H1045" s="16" t="s">
        <v>104</v>
      </c>
    </row>
    <row r="1046" spans="1:8" x14ac:dyDescent="0.2">
      <c r="A1046" s="6" t="s">
        <v>6</v>
      </c>
      <c r="B1046" s="6" t="s">
        <v>27</v>
      </c>
      <c r="C1046" s="7" t="s">
        <v>320</v>
      </c>
      <c r="D1046" s="6" t="s">
        <v>620</v>
      </c>
      <c r="E1046" s="9">
        <v>2000</v>
      </c>
      <c r="F1046" s="15">
        <v>10</v>
      </c>
      <c r="G1046" s="15" t="s">
        <v>1281</v>
      </c>
      <c r="H1046" s="16" t="s">
        <v>635</v>
      </c>
    </row>
    <row r="1047" spans="1:8" x14ac:dyDescent="0.2">
      <c r="A1047" s="6" t="s">
        <v>6</v>
      </c>
      <c r="B1047" s="6" t="s">
        <v>206</v>
      </c>
      <c r="C1047" s="7" t="s">
        <v>1694</v>
      </c>
      <c r="D1047" s="6" t="s">
        <v>1693</v>
      </c>
      <c r="E1047" s="9">
        <v>150</v>
      </c>
      <c r="F1047" s="15">
        <v>1</v>
      </c>
      <c r="G1047" s="15" t="s">
        <v>1282</v>
      </c>
      <c r="H1047" s="16" t="s">
        <v>1594</v>
      </c>
    </row>
    <row r="1048" spans="1:8" x14ac:dyDescent="0.2">
      <c r="A1048" s="6" t="s">
        <v>6</v>
      </c>
      <c r="B1048" s="6" t="s">
        <v>206</v>
      </c>
      <c r="C1048" s="7" t="s">
        <v>1694</v>
      </c>
      <c r="D1048" s="6" t="s">
        <v>1695</v>
      </c>
      <c r="E1048" s="9">
        <v>90</v>
      </c>
      <c r="F1048" s="15">
        <v>2</v>
      </c>
      <c r="G1048" s="15" t="s">
        <v>1281</v>
      </c>
      <c r="H1048" s="16" t="s">
        <v>1696</v>
      </c>
    </row>
    <row r="1049" spans="1:8" x14ac:dyDescent="0.2">
      <c r="A1049" s="6" t="s">
        <v>6</v>
      </c>
      <c r="B1049" s="6" t="s">
        <v>206</v>
      </c>
      <c r="C1049" s="7" t="s">
        <v>1694</v>
      </c>
      <c r="D1049" s="6" t="s">
        <v>3708</v>
      </c>
      <c r="E1049" s="9">
        <v>100</v>
      </c>
      <c r="F1049" s="15">
        <v>38</v>
      </c>
      <c r="G1049" s="15" t="s">
        <v>1281</v>
      </c>
      <c r="H1049" s="16" t="s">
        <v>1697</v>
      </c>
    </row>
    <row r="1050" spans="1:8" x14ac:dyDescent="0.2">
      <c r="A1050" s="6" t="s">
        <v>6</v>
      </c>
      <c r="B1050" s="6" t="s">
        <v>206</v>
      </c>
      <c r="C1050" s="7" t="s">
        <v>1694</v>
      </c>
      <c r="D1050" s="6" t="s">
        <v>1699</v>
      </c>
      <c r="E1050" s="9">
        <v>70</v>
      </c>
      <c r="F1050" s="15">
        <v>12</v>
      </c>
      <c r="G1050" s="15" t="s">
        <v>1281</v>
      </c>
      <c r="H1050" s="16" t="s">
        <v>1700</v>
      </c>
    </row>
    <row r="1051" spans="1:8" x14ac:dyDescent="0.2">
      <c r="A1051" s="6" t="s">
        <v>6</v>
      </c>
      <c r="B1051" s="6" t="s">
        <v>206</v>
      </c>
      <c r="C1051" s="7" t="s">
        <v>1694</v>
      </c>
      <c r="D1051" s="6" t="s">
        <v>2355</v>
      </c>
      <c r="E1051" s="9">
        <v>250</v>
      </c>
      <c r="F1051" s="15">
        <v>22</v>
      </c>
      <c r="G1051" s="15" t="s">
        <v>1281</v>
      </c>
      <c r="H1051" s="16" t="s">
        <v>1476</v>
      </c>
    </row>
    <row r="1052" spans="1:8" x14ac:dyDescent="0.2">
      <c r="A1052" s="6" t="s">
        <v>6</v>
      </c>
      <c r="B1052" s="6" t="s">
        <v>206</v>
      </c>
      <c r="C1052" s="7" t="s">
        <v>1694</v>
      </c>
      <c r="D1052" s="6" t="s">
        <v>1698</v>
      </c>
      <c r="E1052" s="9">
        <v>59</v>
      </c>
      <c r="F1052" s="15">
        <v>4</v>
      </c>
      <c r="G1052" s="15" t="s">
        <v>1281</v>
      </c>
      <c r="H1052" s="16" t="s">
        <v>1317</v>
      </c>
    </row>
    <row r="1053" spans="1:8" x14ac:dyDescent="0.2">
      <c r="A1053" s="6" t="s">
        <v>6</v>
      </c>
      <c r="B1053" s="6" t="s">
        <v>588</v>
      </c>
      <c r="C1053" s="7" t="s">
        <v>589</v>
      </c>
      <c r="D1053" s="6" t="s">
        <v>590</v>
      </c>
      <c r="E1053" s="9">
        <v>500</v>
      </c>
      <c r="F1053" s="15">
        <v>6</v>
      </c>
      <c r="G1053" s="15" t="s">
        <v>1281</v>
      </c>
      <c r="H1053" s="16" t="s">
        <v>591</v>
      </c>
    </row>
    <row r="1054" spans="1:8" x14ac:dyDescent="0.2">
      <c r="A1054" s="6" t="s">
        <v>6</v>
      </c>
      <c r="B1054" s="6" t="s">
        <v>205</v>
      </c>
      <c r="C1054" s="7" t="s">
        <v>319</v>
      </c>
      <c r="D1054" s="6" t="s">
        <v>1706</v>
      </c>
      <c r="E1054" s="9">
        <v>750</v>
      </c>
      <c r="F1054" s="15">
        <v>2</v>
      </c>
      <c r="G1054" s="15" t="s">
        <v>1282</v>
      </c>
      <c r="H1054" s="16" t="s">
        <v>1476</v>
      </c>
    </row>
    <row r="1055" spans="1:8" x14ac:dyDescent="0.2">
      <c r="A1055" s="6" t="s">
        <v>6</v>
      </c>
      <c r="B1055" s="6" t="s">
        <v>205</v>
      </c>
      <c r="C1055" s="7" t="s">
        <v>319</v>
      </c>
      <c r="D1055" s="6" t="s">
        <v>1707</v>
      </c>
      <c r="E1055" s="9">
        <v>750</v>
      </c>
      <c r="F1055" s="15">
        <v>13</v>
      </c>
      <c r="G1055" s="15" t="s">
        <v>1281</v>
      </c>
      <c r="H1055" s="16" t="s">
        <v>1476</v>
      </c>
    </row>
    <row r="1056" spans="1:8" x14ac:dyDescent="0.2">
      <c r="A1056" s="6" t="s">
        <v>6</v>
      </c>
      <c r="B1056" s="6" t="s">
        <v>205</v>
      </c>
      <c r="C1056" s="7" t="s">
        <v>319</v>
      </c>
      <c r="D1056" s="6" t="s">
        <v>1704</v>
      </c>
      <c r="E1056" s="9">
        <v>750</v>
      </c>
      <c r="F1056" s="15">
        <v>1</v>
      </c>
      <c r="G1056" s="15" t="s">
        <v>1282</v>
      </c>
      <c r="H1056" s="16" t="s">
        <v>1476</v>
      </c>
    </row>
    <row r="1057" spans="1:8" x14ac:dyDescent="0.2">
      <c r="A1057" s="6" t="s">
        <v>6</v>
      </c>
      <c r="B1057" s="6" t="s">
        <v>205</v>
      </c>
      <c r="C1057" s="7" t="s">
        <v>319</v>
      </c>
      <c r="D1057" s="6" t="s">
        <v>1705</v>
      </c>
      <c r="E1057" s="9">
        <v>500</v>
      </c>
      <c r="F1057" s="15">
        <v>22</v>
      </c>
      <c r="G1057" s="15" t="s">
        <v>1281</v>
      </c>
      <c r="H1057" s="16" t="s">
        <v>1476</v>
      </c>
    </row>
    <row r="1058" spans="1:8" x14ac:dyDescent="0.2">
      <c r="A1058" s="6" t="s">
        <v>6</v>
      </c>
      <c r="B1058" s="6" t="s">
        <v>205</v>
      </c>
      <c r="C1058" s="7" t="s">
        <v>319</v>
      </c>
      <c r="D1058" s="6" t="s">
        <v>1703</v>
      </c>
      <c r="E1058" s="9">
        <v>650</v>
      </c>
      <c r="F1058" s="15">
        <v>35</v>
      </c>
      <c r="G1058" s="15" t="s">
        <v>1281</v>
      </c>
      <c r="H1058" s="16" t="s">
        <v>1476</v>
      </c>
    </row>
    <row r="1059" spans="1:8" x14ac:dyDescent="0.2">
      <c r="A1059" s="6" t="s">
        <v>6</v>
      </c>
      <c r="B1059" s="6" t="s">
        <v>205</v>
      </c>
      <c r="C1059" s="7" t="s">
        <v>319</v>
      </c>
      <c r="D1059" s="6" t="s">
        <v>1701</v>
      </c>
      <c r="E1059" s="9">
        <v>750</v>
      </c>
      <c r="F1059" s="15">
        <v>1</v>
      </c>
      <c r="G1059" s="15" t="s">
        <v>1282</v>
      </c>
      <c r="H1059" s="16" t="s">
        <v>1476</v>
      </c>
    </row>
    <row r="1060" spans="1:8" x14ac:dyDescent="0.2">
      <c r="A1060" s="6" t="s">
        <v>6</v>
      </c>
      <c r="B1060" s="6" t="s">
        <v>205</v>
      </c>
      <c r="C1060" s="7" t="s">
        <v>319</v>
      </c>
      <c r="D1060" s="6" t="s">
        <v>1702</v>
      </c>
      <c r="E1060" s="9">
        <v>500</v>
      </c>
      <c r="F1060" s="15">
        <v>1</v>
      </c>
      <c r="G1060" s="15" t="s">
        <v>1282</v>
      </c>
      <c r="H1060" s="16" t="s">
        <v>1476</v>
      </c>
    </row>
    <row r="1061" spans="1:8" x14ac:dyDescent="0.2">
      <c r="A1061" s="6" t="s">
        <v>97</v>
      </c>
      <c r="B1061" s="6" t="s">
        <v>137</v>
      </c>
      <c r="C1061" s="7" t="s">
        <v>617</v>
      </c>
      <c r="D1061" s="6" t="s">
        <v>618</v>
      </c>
      <c r="E1061" s="9">
        <v>500</v>
      </c>
      <c r="F1061" s="15">
        <v>6</v>
      </c>
      <c r="G1061" s="15" t="s">
        <v>1281</v>
      </c>
      <c r="H1061" s="16"/>
    </row>
    <row r="1062" spans="1:8" x14ac:dyDescent="0.2">
      <c r="A1062" s="6" t="s">
        <v>97</v>
      </c>
      <c r="B1062" s="6" t="s">
        <v>111</v>
      </c>
      <c r="C1062" s="7" t="s">
        <v>1135</v>
      </c>
      <c r="D1062" s="6" t="s">
        <v>1136</v>
      </c>
      <c r="E1062" s="9">
        <v>999</v>
      </c>
      <c r="F1062" s="15">
        <v>8</v>
      </c>
      <c r="G1062" s="15" t="s">
        <v>1281</v>
      </c>
      <c r="H1062" s="16" t="s">
        <v>112</v>
      </c>
    </row>
    <row r="1063" spans="1:8" x14ac:dyDescent="0.2">
      <c r="A1063" s="6" t="s">
        <v>97</v>
      </c>
      <c r="B1063" s="6" t="s">
        <v>111</v>
      </c>
      <c r="C1063" s="7" t="s">
        <v>1144</v>
      </c>
      <c r="D1063" s="6" t="s">
        <v>1147</v>
      </c>
      <c r="E1063" s="9">
        <v>120</v>
      </c>
      <c r="F1063" s="15">
        <v>15</v>
      </c>
      <c r="G1063" s="15" t="s">
        <v>1281</v>
      </c>
      <c r="H1063" s="16" t="s">
        <v>1148</v>
      </c>
    </row>
    <row r="1064" spans="1:8" x14ac:dyDescent="0.2">
      <c r="A1064" s="6" t="s">
        <v>97</v>
      </c>
      <c r="B1064" s="6" t="s">
        <v>111</v>
      </c>
      <c r="C1064" s="7" t="s">
        <v>1144</v>
      </c>
      <c r="D1064" s="6" t="s">
        <v>1145</v>
      </c>
      <c r="E1064" s="9">
        <v>595</v>
      </c>
      <c r="F1064" s="15">
        <v>15</v>
      </c>
      <c r="G1064" s="15" t="s">
        <v>1281</v>
      </c>
      <c r="H1064" s="16" t="s">
        <v>1146</v>
      </c>
    </row>
    <row r="1065" spans="1:8" x14ac:dyDescent="0.2">
      <c r="A1065" s="6" t="s">
        <v>97</v>
      </c>
      <c r="B1065" s="6" t="s">
        <v>111</v>
      </c>
      <c r="C1065" s="7" t="s">
        <v>133</v>
      </c>
      <c r="D1065" s="6" t="s">
        <v>134</v>
      </c>
      <c r="E1065" s="9">
        <v>750</v>
      </c>
      <c r="F1065" s="15">
        <v>2</v>
      </c>
      <c r="G1065" s="15" t="s">
        <v>1281</v>
      </c>
      <c r="H1065" s="16" t="s">
        <v>112</v>
      </c>
    </row>
    <row r="1066" spans="1:8" x14ac:dyDescent="0.2">
      <c r="A1066" s="6" t="s">
        <v>97</v>
      </c>
      <c r="B1066" s="6" t="s">
        <v>111</v>
      </c>
      <c r="C1066" s="7" t="s">
        <v>3709</v>
      </c>
      <c r="D1066" s="6" t="s">
        <v>1124</v>
      </c>
      <c r="E1066" s="9">
        <v>2699.99</v>
      </c>
      <c r="F1066" s="15">
        <v>3</v>
      </c>
      <c r="G1066" s="15" t="s">
        <v>1281</v>
      </c>
      <c r="H1066" s="16" t="s">
        <v>112</v>
      </c>
    </row>
    <row r="1067" spans="1:8" x14ac:dyDescent="0.2">
      <c r="A1067" s="6" t="s">
        <v>97</v>
      </c>
      <c r="B1067" s="6" t="s">
        <v>111</v>
      </c>
      <c r="C1067" s="7" t="s">
        <v>1123</v>
      </c>
      <c r="D1067" s="6" t="s">
        <v>1130</v>
      </c>
      <c r="E1067" s="9">
        <v>34.99</v>
      </c>
      <c r="F1067" s="15">
        <v>4</v>
      </c>
      <c r="G1067" s="15" t="s">
        <v>1281</v>
      </c>
      <c r="H1067" s="16" t="s">
        <v>112</v>
      </c>
    </row>
    <row r="1068" spans="1:8" x14ac:dyDescent="0.2">
      <c r="A1068" s="6" t="s">
        <v>97</v>
      </c>
      <c r="B1068" s="6" t="s">
        <v>111</v>
      </c>
      <c r="C1068" s="7" t="s">
        <v>1119</v>
      </c>
      <c r="D1068" s="6" t="s">
        <v>1126</v>
      </c>
      <c r="E1068" s="9">
        <v>129.99</v>
      </c>
      <c r="F1068" s="15">
        <v>3</v>
      </c>
      <c r="G1068" s="15" t="s">
        <v>1281</v>
      </c>
      <c r="H1068" s="16" t="s">
        <v>112</v>
      </c>
    </row>
    <row r="1069" spans="1:8" x14ac:dyDescent="0.2">
      <c r="A1069" s="6" t="s">
        <v>97</v>
      </c>
      <c r="B1069" s="6" t="s">
        <v>111</v>
      </c>
      <c r="C1069" s="7" t="s">
        <v>1140</v>
      </c>
      <c r="D1069" s="6" t="s">
        <v>1141</v>
      </c>
      <c r="E1069" s="9">
        <v>139</v>
      </c>
      <c r="F1069" s="15">
        <v>1</v>
      </c>
      <c r="G1069" s="15" t="s">
        <v>1281</v>
      </c>
      <c r="H1069" s="16" t="s">
        <v>1142</v>
      </c>
    </row>
    <row r="1070" spans="1:8" x14ac:dyDescent="0.2">
      <c r="A1070" s="6" t="s">
        <v>97</v>
      </c>
      <c r="B1070" s="6" t="s">
        <v>111</v>
      </c>
      <c r="C1070" s="7" t="s">
        <v>1122</v>
      </c>
      <c r="D1070" s="6" t="s">
        <v>1129</v>
      </c>
      <c r="E1070" s="9">
        <v>24.99</v>
      </c>
      <c r="F1070" s="15">
        <v>3</v>
      </c>
      <c r="G1070" s="15" t="s">
        <v>1281</v>
      </c>
      <c r="H1070" s="16" t="s">
        <v>112</v>
      </c>
    </row>
    <row r="1071" spans="1:8" x14ac:dyDescent="0.2">
      <c r="A1071" s="6" t="s">
        <v>97</v>
      </c>
      <c r="B1071" s="6" t="s">
        <v>111</v>
      </c>
      <c r="C1071" s="7" t="s">
        <v>1118</v>
      </c>
      <c r="D1071" s="6" t="s">
        <v>1125</v>
      </c>
      <c r="E1071" s="9">
        <v>197.99</v>
      </c>
      <c r="F1071" s="15">
        <v>3</v>
      </c>
      <c r="G1071" s="15" t="s">
        <v>1281</v>
      </c>
      <c r="H1071" s="16" t="s">
        <v>112</v>
      </c>
    </row>
    <row r="1072" spans="1:8" x14ac:dyDescent="0.2">
      <c r="A1072" s="6" t="s">
        <v>97</v>
      </c>
      <c r="B1072" s="6" t="s">
        <v>111</v>
      </c>
      <c r="C1072" s="7" t="s">
        <v>1131</v>
      </c>
      <c r="D1072" s="6" t="s">
        <v>1132</v>
      </c>
      <c r="E1072" s="9">
        <v>99.99</v>
      </c>
      <c r="F1072" s="15">
        <v>3</v>
      </c>
      <c r="G1072" s="15" t="s">
        <v>1281</v>
      </c>
      <c r="H1072" s="16" t="s">
        <v>112</v>
      </c>
    </row>
    <row r="1073" spans="1:8" x14ac:dyDescent="0.2">
      <c r="A1073" s="6" t="s">
        <v>97</v>
      </c>
      <c r="B1073" s="6" t="s">
        <v>111</v>
      </c>
      <c r="C1073" s="7" t="s">
        <v>1121</v>
      </c>
      <c r="D1073" s="6" t="s">
        <v>1128</v>
      </c>
      <c r="E1073" s="9">
        <v>99.99</v>
      </c>
      <c r="F1073" s="15">
        <v>3</v>
      </c>
      <c r="G1073" s="15" t="s">
        <v>1281</v>
      </c>
      <c r="H1073" s="16" t="s">
        <v>112</v>
      </c>
    </row>
    <row r="1074" spans="1:8" x14ac:dyDescent="0.2">
      <c r="A1074" s="6" t="s">
        <v>97</v>
      </c>
      <c r="B1074" s="6" t="s">
        <v>111</v>
      </c>
      <c r="C1074" s="7" t="s">
        <v>1133</v>
      </c>
      <c r="D1074" s="6" t="s">
        <v>1134</v>
      </c>
      <c r="E1074" s="9">
        <v>549</v>
      </c>
      <c r="F1074" s="15">
        <v>6</v>
      </c>
      <c r="G1074" s="15" t="s">
        <v>1281</v>
      </c>
      <c r="H1074" s="16" t="s">
        <v>917</v>
      </c>
    </row>
    <row r="1075" spans="1:8" x14ac:dyDescent="0.2">
      <c r="A1075" s="6" t="s">
        <v>97</v>
      </c>
      <c r="B1075" s="6" t="s">
        <v>111</v>
      </c>
      <c r="C1075" s="7" t="s">
        <v>1120</v>
      </c>
      <c r="D1075" s="6" t="s">
        <v>1127</v>
      </c>
      <c r="E1075" s="9">
        <v>169.99</v>
      </c>
      <c r="F1075" s="15">
        <v>3</v>
      </c>
      <c r="G1075" s="15" t="s">
        <v>1281</v>
      </c>
      <c r="H1075" s="16" t="s">
        <v>112</v>
      </c>
    </row>
    <row r="1076" spans="1:8" x14ac:dyDescent="0.2">
      <c r="A1076" s="6" t="s">
        <v>97</v>
      </c>
      <c r="B1076" s="6" t="s">
        <v>27</v>
      </c>
      <c r="C1076" s="7" t="s">
        <v>98</v>
      </c>
      <c r="D1076" s="6" t="s">
        <v>1143</v>
      </c>
      <c r="E1076" s="9">
        <v>1616</v>
      </c>
      <c r="F1076" s="15">
        <v>4</v>
      </c>
      <c r="G1076" s="15" t="s">
        <v>1281</v>
      </c>
      <c r="H1076" s="16" t="s">
        <v>100</v>
      </c>
    </row>
    <row r="1077" spans="1:8" x14ac:dyDescent="0.2">
      <c r="A1077" s="6" t="s">
        <v>97</v>
      </c>
      <c r="B1077" s="6" t="s">
        <v>27</v>
      </c>
      <c r="C1077" s="7" t="s">
        <v>1161</v>
      </c>
      <c r="D1077" s="6" t="s">
        <v>1159</v>
      </c>
      <c r="E1077" s="9">
        <v>3162</v>
      </c>
      <c r="F1077" s="15">
        <v>2</v>
      </c>
      <c r="G1077" s="15" t="s">
        <v>1282</v>
      </c>
      <c r="H1077" s="16" t="s">
        <v>100</v>
      </c>
    </row>
    <row r="1078" spans="1:8" x14ac:dyDescent="0.2">
      <c r="A1078" s="6" t="s">
        <v>97</v>
      </c>
      <c r="B1078" s="6" t="s">
        <v>27</v>
      </c>
      <c r="C1078" s="7" t="s">
        <v>1164</v>
      </c>
      <c r="D1078" s="6" t="s">
        <v>1166</v>
      </c>
      <c r="E1078" s="9">
        <v>163.99</v>
      </c>
      <c r="F1078" s="15">
        <v>2</v>
      </c>
      <c r="G1078" s="15" t="s">
        <v>1282</v>
      </c>
      <c r="H1078" s="16" t="s">
        <v>1073</v>
      </c>
    </row>
    <row r="1079" spans="1:8" x14ac:dyDescent="0.2">
      <c r="A1079" s="6" t="s">
        <v>97</v>
      </c>
      <c r="B1079" s="6" t="s">
        <v>27</v>
      </c>
      <c r="C1079" s="7" t="s">
        <v>1160</v>
      </c>
      <c r="D1079" s="6" t="s">
        <v>1158</v>
      </c>
      <c r="E1079" s="9">
        <v>1232</v>
      </c>
      <c r="F1079" s="15">
        <v>2</v>
      </c>
      <c r="G1079" s="15" t="s">
        <v>1282</v>
      </c>
      <c r="H1079" s="16" t="s">
        <v>100</v>
      </c>
    </row>
    <row r="1080" spans="1:8" x14ac:dyDescent="0.2">
      <c r="A1080" s="6" t="s">
        <v>97</v>
      </c>
      <c r="B1080" s="6" t="s">
        <v>27</v>
      </c>
      <c r="C1080" s="7" t="s">
        <v>1165</v>
      </c>
      <c r="D1080" s="6" t="s">
        <v>1167</v>
      </c>
      <c r="E1080" s="9">
        <v>121.99</v>
      </c>
      <c r="F1080" s="15">
        <v>2</v>
      </c>
      <c r="G1080" s="15" t="s">
        <v>1282</v>
      </c>
      <c r="H1080" s="16" t="s">
        <v>1073</v>
      </c>
    </row>
    <row r="1081" spans="1:8" x14ac:dyDescent="0.2">
      <c r="A1081" s="6" t="s">
        <v>97</v>
      </c>
      <c r="B1081" s="6" t="s">
        <v>27</v>
      </c>
      <c r="C1081" s="7" t="s">
        <v>102</v>
      </c>
      <c r="D1081" s="6" t="s">
        <v>1169</v>
      </c>
      <c r="E1081" s="9">
        <v>2446</v>
      </c>
      <c r="F1081" s="15">
        <v>6</v>
      </c>
      <c r="G1081" s="15" t="s">
        <v>1281</v>
      </c>
      <c r="H1081" s="16" t="s">
        <v>104</v>
      </c>
    </row>
    <row r="1082" spans="1:8" x14ac:dyDescent="0.2">
      <c r="A1082" s="6" t="s">
        <v>97</v>
      </c>
      <c r="B1082" s="6" t="s">
        <v>27</v>
      </c>
      <c r="C1082" s="7" t="s">
        <v>1168</v>
      </c>
      <c r="D1082" s="6" t="s">
        <v>1170</v>
      </c>
      <c r="E1082" s="9">
        <v>793</v>
      </c>
      <c r="F1082" s="15">
        <v>6</v>
      </c>
      <c r="G1082" s="15" t="s">
        <v>1281</v>
      </c>
      <c r="H1082" s="16" t="s">
        <v>104</v>
      </c>
    </row>
    <row r="1083" spans="1:8" x14ac:dyDescent="0.2">
      <c r="A1083" s="6" t="s">
        <v>97</v>
      </c>
      <c r="B1083" s="6" t="s">
        <v>27</v>
      </c>
      <c r="C1083" s="7" t="s">
        <v>1163</v>
      </c>
      <c r="D1083" s="6" t="s">
        <v>1162</v>
      </c>
      <c r="E1083" s="9">
        <v>749</v>
      </c>
      <c r="F1083" s="15">
        <v>2</v>
      </c>
      <c r="G1083" s="15" t="s">
        <v>1282</v>
      </c>
      <c r="H1083" s="16" t="s">
        <v>100</v>
      </c>
    </row>
    <row r="1084" spans="1:8" x14ac:dyDescent="0.2">
      <c r="A1084" s="6" t="s">
        <v>97</v>
      </c>
      <c r="B1084" s="6" t="s">
        <v>534</v>
      </c>
      <c r="C1084" s="7" t="s">
        <v>535</v>
      </c>
      <c r="D1084" s="6" t="s">
        <v>582</v>
      </c>
      <c r="E1084" s="9">
        <v>300</v>
      </c>
      <c r="F1084" s="15">
        <v>2</v>
      </c>
      <c r="G1084" s="15" t="s">
        <v>1281</v>
      </c>
      <c r="H1084" s="16" t="s">
        <v>2174</v>
      </c>
    </row>
    <row r="1085" spans="1:8" x14ac:dyDescent="0.2">
      <c r="A1085" s="6" t="s">
        <v>97</v>
      </c>
      <c r="B1085" s="6" t="s">
        <v>308</v>
      </c>
      <c r="C1085" s="7" t="s">
        <v>1176</v>
      </c>
      <c r="D1085" s="6" t="s">
        <v>1176</v>
      </c>
      <c r="E1085" s="9">
        <v>52.94</v>
      </c>
      <c r="F1085" s="15">
        <v>2</v>
      </c>
      <c r="G1085" s="15" t="s">
        <v>1282</v>
      </c>
      <c r="H1085" s="16" t="s">
        <v>2174</v>
      </c>
    </row>
    <row r="1086" spans="1:8" x14ac:dyDescent="0.2">
      <c r="A1086" s="6" t="s">
        <v>97</v>
      </c>
      <c r="B1086" s="6" t="s">
        <v>308</v>
      </c>
      <c r="C1086" s="7" t="s">
        <v>1176</v>
      </c>
      <c r="D1086" s="6" t="s">
        <v>1178</v>
      </c>
      <c r="E1086" s="9">
        <v>151</v>
      </c>
      <c r="F1086" s="15">
        <v>2</v>
      </c>
      <c r="G1086" s="15" t="s">
        <v>1282</v>
      </c>
      <c r="H1086" s="16" t="s">
        <v>2174</v>
      </c>
    </row>
    <row r="1087" spans="1:8" x14ac:dyDescent="0.2">
      <c r="A1087" s="6" t="s">
        <v>97</v>
      </c>
      <c r="B1087" s="6" t="s">
        <v>308</v>
      </c>
      <c r="C1087" s="7" t="s">
        <v>1175</v>
      </c>
      <c r="D1087" s="6" t="s">
        <v>1175</v>
      </c>
      <c r="E1087" s="9">
        <v>22</v>
      </c>
      <c r="F1087" s="15">
        <v>2</v>
      </c>
      <c r="G1087" s="15" t="s">
        <v>1282</v>
      </c>
      <c r="H1087" s="16" t="s">
        <v>2174</v>
      </c>
    </row>
    <row r="1088" spans="1:8" x14ac:dyDescent="0.2">
      <c r="A1088" s="6" t="s">
        <v>97</v>
      </c>
      <c r="B1088" s="6" t="s">
        <v>308</v>
      </c>
      <c r="C1088" s="7" t="s">
        <v>1181</v>
      </c>
      <c r="D1088" s="6" t="s">
        <v>1171</v>
      </c>
      <c r="E1088" s="9">
        <v>149.99</v>
      </c>
      <c r="F1088" s="15">
        <v>0</v>
      </c>
      <c r="G1088" s="15" t="s">
        <v>1082</v>
      </c>
      <c r="H1088" s="16" t="s">
        <v>2174</v>
      </c>
    </row>
    <row r="1089" spans="1:8" x14ac:dyDescent="0.2">
      <c r="A1089" s="6" t="s">
        <v>97</v>
      </c>
      <c r="B1089" s="6" t="s">
        <v>308</v>
      </c>
      <c r="C1089" s="7" t="s">
        <v>1181</v>
      </c>
      <c r="D1089" s="6" t="s">
        <v>1173</v>
      </c>
      <c r="E1089" s="9">
        <v>58.99</v>
      </c>
      <c r="F1089" s="15">
        <v>0</v>
      </c>
      <c r="G1089" s="15" t="s">
        <v>1082</v>
      </c>
      <c r="H1089" s="16" t="s">
        <v>2174</v>
      </c>
    </row>
    <row r="1090" spans="1:8" x14ac:dyDescent="0.2">
      <c r="A1090" s="6" t="s">
        <v>97</v>
      </c>
      <c r="B1090" s="6" t="s">
        <v>308</v>
      </c>
      <c r="C1090" s="7" t="s">
        <v>1182</v>
      </c>
      <c r="D1090" s="6" t="s">
        <v>1172</v>
      </c>
      <c r="E1090" s="9">
        <v>150</v>
      </c>
      <c r="F1090" s="15">
        <v>0</v>
      </c>
      <c r="G1090" s="15" t="s">
        <v>1082</v>
      </c>
      <c r="H1090" s="16" t="s">
        <v>2174</v>
      </c>
    </row>
    <row r="1091" spans="1:8" x14ac:dyDescent="0.2">
      <c r="A1091" s="6" t="s">
        <v>97</v>
      </c>
      <c r="B1091" s="6" t="s">
        <v>308</v>
      </c>
      <c r="C1091" s="7" t="s">
        <v>1185</v>
      </c>
      <c r="D1091" s="6" t="s">
        <v>1186</v>
      </c>
      <c r="E1091" s="9">
        <v>250</v>
      </c>
      <c r="F1091" s="15">
        <v>1</v>
      </c>
      <c r="G1091" s="15" t="s">
        <v>1282</v>
      </c>
      <c r="H1091" s="16" t="s">
        <v>2174</v>
      </c>
    </row>
    <row r="1092" spans="1:8" x14ac:dyDescent="0.2">
      <c r="A1092" s="6" t="s">
        <v>97</v>
      </c>
      <c r="B1092" s="6" t="s">
        <v>308</v>
      </c>
      <c r="C1092" s="7" t="s">
        <v>1180</v>
      </c>
      <c r="D1092" s="6" t="s">
        <v>1179</v>
      </c>
      <c r="E1092" s="9">
        <v>75</v>
      </c>
      <c r="F1092" s="15">
        <v>1</v>
      </c>
      <c r="G1092" s="15" t="s">
        <v>1082</v>
      </c>
      <c r="H1092" s="16" t="s">
        <v>2174</v>
      </c>
    </row>
    <row r="1093" spans="1:8" x14ac:dyDescent="0.2">
      <c r="A1093" s="6" t="s">
        <v>97</v>
      </c>
      <c r="B1093" s="6" t="s">
        <v>308</v>
      </c>
      <c r="C1093" s="7" t="s">
        <v>1184</v>
      </c>
      <c r="D1093" s="6" t="s">
        <v>1177</v>
      </c>
      <c r="E1093" s="9">
        <v>181.99</v>
      </c>
      <c r="F1093" s="15">
        <v>2</v>
      </c>
      <c r="G1093" s="15" t="s">
        <v>1282</v>
      </c>
      <c r="H1093" s="16" t="s">
        <v>2174</v>
      </c>
    </row>
    <row r="1094" spans="1:8" x14ac:dyDescent="0.2">
      <c r="A1094" s="6" t="s">
        <v>97</v>
      </c>
      <c r="B1094" s="6" t="s">
        <v>308</v>
      </c>
      <c r="C1094" s="7" t="s">
        <v>1183</v>
      </c>
      <c r="D1094" s="6" t="s">
        <v>1174</v>
      </c>
      <c r="E1094" s="9">
        <v>110</v>
      </c>
      <c r="F1094" s="15">
        <v>0</v>
      </c>
      <c r="G1094" s="15" t="s">
        <v>1082</v>
      </c>
      <c r="H1094" s="16" t="s">
        <v>2175</v>
      </c>
    </row>
    <row r="1095" spans="1:8" x14ac:dyDescent="0.2">
      <c r="A1095" s="6" t="s">
        <v>97</v>
      </c>
      <c r="B1095" s="6" t="s">
        <v>61</v>
      </c>
      <c r="C1095" s="7" t="s">
        <v>1151</v>
      </c>
      <c r="D1095" s="6" t="s">
        <v>1152</v>
      </c>
      <c r="E1095" s="9">
        <v>39</v>
      </c>
      <c r="F1095" s="15">
        <v>50</v>
      </c>
      <c r="G1095" s="15" t="s">
        <v>1281</v>
      </c>
      <c r="H1095" s="16" t="s">
        <v>1139</v>
      </c>
    </row>
    <row r="1096" spans="1:8" x14ac:dyDescent="0.2">
      <c r="A1096" s="6" t="s">
        <v>97</v>
      </c>
      <c r="B1096" s="6" t="s">
        <v>61</v>
      </c>
      <c r="C1096" s="7" t="s">
        <v>1149</v>
      </c>
      <c r="D1096" s="6" t="s">
        <v>1150</v>
      </c>
      <c r="E1096" s="9">
        <v>16</v>
      </c>
      <c r="F1096" s="15">
        <v>50</v>
      </c>
      <c r="G1096" s="15" t="s">
        <v>1281</v>
      </c>
      <c r="H1096" s="16" t="s">
        <v>1139</v>
      </c>
    </row>
    <row r="1097" spans="1:8" x14ac:dyDescent="0.2">
      <c r="A1097" s="6" t="s">
        <v>97</v>
      </c>
      <c r="B1097" s="6" t="s">
        <v>61</v>
      </c>
      <c r="C1097" s="7" t="s">
        <v>1137</v>
      </c>
      <c r="D1097" s="6" t="s">
        <v>1138</v>
      </c>
      <c r="E1097" s="9">
        <v>400</v>
      </c>
      <c r="F1097" s="15">
        <v>60</v>
      </c>
      <c r="G1097" s="15" t="s">
        <v>1281</v>
      </c>
      <c r="H1097" s="16" t="s">
        <v>1139</v>
      </c>
    </row>
    <row r="1098" spans="1:8" x14ac:dyDescent="0.2">
      <c r="A1098" s="6" t="s">
        <v>97</v>
      </c>
      <c r="B1098" s="6" t="s">
        <v>61</v>
      </c>
      <c r="C1098" s="7" t="s">
        <v>1028</v>
      </c>
      <c r="D1098" s="6" t="s">
        <v>1155</v>
      </c>
      <c r="E1098" s="9">
        <v>90</v>
      </c>
      <c r="F1098" s="15">
        <v>60</v>
      </c>
      <c r="G1098" s="15" t="s">
        <v>1281</v>
      </c>
      <c r="H1098" s="16" t="s">
        <v>1139</v>
      </c>
    </row>
    <row r="1099" spans="1:8" x14ac:dyDescent="0.2">
      <c r="A1099" s="6" t="s">
        <v>97</v>
      </c>
      <c r="B1099" s="6" t="s">
        <v>61</v>
      </c>
      <c r="C1099" s="7" t="s">
        <v>1157</v>
      </c>
      <c r="D1099" s="6" t="s">
        <v>1156</v>
      </c>
      <c r="E1099" s="9">
        <v>89.59</v>
      </c>
      <c r="F1099" s="15">
        <v>60</v>
      </c>
      <c r="G1099" s="15" t="s">
        <v>1281</v>
      </c>
      <c r="H1099" s="16" t="s">
        <v>1139</v>
      </c>
    </row>
    <row r="1100" spans="1:8" x14ac:dyDescent="0.2">
      <c r="A1100" s="6" t="s">
        <v>97</v>
      </c>
      <c r="B1100" s="6" t="s">
        <v>61</v>
      </c>
      <c r="C1100" s="7" t="s">
        <v>1153</v>
      </c>
      <c r="D1100" s="6" t="s">
        <v>1154</v>
      </c>
      <c r="E1100" s="9">
        <v>69.989999999999995</v>
      </c>
      <c r="F1100" s="15">
        <v>60</v>
      </c>
      <c r="G1100" s="15" t="s">
        <v>1281</v>
      </c>
      <c r="H1100" s="16" t="s">
        <v>1139</v>
      </c>
    </row>
    <row r="1101" spans="1:8" x14ac:dyDescent="0.2">
      <c r="A1101" s="6" t="s">
        <v>97</v>
      </c>
      <c r="B1101" s="6" t="s">
        <v>39</v>
      </c>
      <c r="C1101" s="7" t="s">
        <v>565</v>
      </c>
      <c r="D1101" s="6" t="s">
        <v>1201</v>
      </c>
      <c r="E1101" s="9">
        <f>49.95*2</f>
        <v>99.9</v>
      </c>
      <c r="F1101" s="15">
        <v>6</v>
      </c>
      <c r="G1101" s="15" t="s">
        <v>1281</v>
      </c>
      <c r="H1101" s="16" t="s">
        <v>344</v>
      </c>
    </row>
    <row r="1102" spans="1:8" x14ac:dyDescent="0.2">
      <c r="A1102" s="6" t="s">
        <v>97</v>
      </c>
      <c r="B1102" s="6" t="s">
        <v>39</v>
      </c>
      <c r="C1102" s="7" t="s">
        <v>565</v>
      </c>
      <c r="D1102" s="6" t="s">
        <v>1197</v>
      </c>
      <c r="E1102" s="9">
        <f>35*2</f>
        <v>70</v>
      </c>
      <c r="F1102" s="15">
        <v>6</v>
      </c>
      <c r="G1102" s="15" t="s">
        <v>1281</v>
      </c>
      <c r="H1102" s="16" t="s">
        <v>1202</v>
      </c>
    </row>
    <row r="1103" spans="1:8" x14ac:dyDescent="0.2">
      <c r="A1103" s="6" t="s">
        <v>97</v>
      </c>
      <c r="B1103" s="6" t="s">
        <v>39</v>
      </c>
      <c r="C1103" s="7" t="s">
        <v>565</v>
      </c>
      <c r="D1103" s="6" t="s">
        <v>1198</v>
      </c>
      <c r="E1103" s="9">
        <f>24*2</f>
        <v>48</v>
      </c>
      <c r="F1103" s="15">
        <v>6</v>
      </c>
      <c r="G1103" s="15" t="s">
        <v>1281</v>
      </c>
      <c r="H1103" s="16" t="s">
        <v>1202</v>
      </c>
    </row>
    <row r="1104" spans="1:8" x14ac:dyDescent="0.2">
      <c r="A1104" s="6" t="s">
        <v>97</v>
      </c>
      <c r="B1104" s="6" t="s">
        <v>39</v>
      </c>
      <c r="C1104" s="7" t="s">
        <v>565</v>
      </c>
      <c r="D1104" s="6" t="s">
        <v>1199</v>
      </c>
      <c r="E1104" s="9">
        <f>49.99*3</f>
        <v>149.97</v>
      </c>
      <c r="F1104" s="15">
        <v>6</v>
      </c>
      <c r="G1104" s="15" t="s">
        <v>1281</v>
      </c>
      <c r="H1104" s="16" t="s">
        <v>1202</v>
      </c>
    </row>
    <row r="1105" spans="1:8" x14ac:dyDescent="0.2">
      <c r="A1105" s="6" t="s">
        <v>97</v>
      </c>
      <c r="B1105" s="6" t="s">
        <v>39</v>
      </c>
      <c r="C1105" s="7" t="s">
        <v>565</v>
      </c>
      <c r="D1105" s="6" t="s">
        <v>1200</v>
      </c>
      <c r="E1105" s="9">
        <f>4*37.99</f>
        <v>151.96</v>
      </c>
      <c r="F1105" s="15">
        <v>6</v>
      </c>
      <c r="G1105" s="15" t="s">
        <v>1281</v>
      </c>
      <c r="H1105" s="16" t="s">
        <v>1202</v>
      </c>
    </row>
    <row r="1106" spans="1:8" x14ac:dyDescent="0.2">
      <c r="A1106" s="6" t="s">
        <v>130</v>
      </c>
      <c r="B1106" s="6" t="s">
        <v>1335</v>
      </c>
      <c r="C1106" s="7" t="s">
        <v>554</v>
      </c>
      <c r="D1106" s="6" t="s">
        <v>1689</v>
      </c>
      <c r="E1106" s="9">
        <v>700</v>
      </c>
      <c r="F1106" s="15"/>
      <c r="G1106" s="15" t="s">
        <v>1281</v>
      </c>
      <c r="H1106" s="16"/>
    </row>
    <row r="1107" spans="1:8" x14ac:dyDescent="0.2">
      <c r="A1107" s="6" t="s">
        <v>130</v>
      </c>
      <c r="B1107" s="6" t="s">
        <v>111</v>
      </c>
      <c r="C1107" s="7" t="s">
        <v>203</v>
      </c>
      <c r="D1107" s="6" t="s">
        <v>219</v>
      </c>
      <c r="E1107" s="9">
        <f>500+150</f>
        <v>650</v>
      </c>
      <c r="F1107" s="15">
        <v>4</v>
      </c>
      <c r="G1107" s="15" t="s">
        <v>1281</v>
      </c>
      <c r="H1107" s="16" t="s">
        <v>204</v>
      </c>
    </row>
    <row r="1108" spans="1:8" x14ac:dyDescent="0.2">
      <c r="A1108" s="6" t="s">
        <v>130</v>
      </c>
      <c r="B1108" s="6" t="s">
        <v>27</v>
      </c>
      <c r="C1108" s="7" t="s">
        <v>2219</v>
      </c>
      <c r="D1108" s="6" t="s">
        <v>2220</v>
      </c>
      <c r="E1108" s="9">
        <v>130</v>
      </c>
      <c r="F1108" s="15">
        <v>1</v>
      </c>
      <c r="G1108" s="15" t="s">
        <v>1281</v>
      </c>
      <c r="H1108" s="16" t="s">
        <v>634</v>
      </c>
    </row>
    <row r="1109" spans="1:8" x14ac:dyDescent="0.2">
      <c r="A1109" s="6" t="s">
        <v>130</v>
      </c>
      <c r="B1109" s="6" t="s">
        <v>27</v>
      </c>
      <c r="C1109" s="7" t="s">
        <v>605</v>
      </c>
      <c r="D1109" s="6" t="s">
        <v>2046</v>
      </c>
      <c r="E1109" s="9">
        <v>256</v>
      </c>
      <c r="F1109" s="15">
        <v>5</v>
      </c>
      <c r="G1109" s="15" t="s">
        <v>1281</v>
      </c>
      <c r="H1109" s="6" t="s">
        <v>2047</v>
      </c>
    </row>
    <row r="1110" spans="1:8" x14ac:dyDescent="0.2">
      <c r="A1110" s="6" t="s">
        <v>130</v>
      </c>
      <c r="B1110" s="6" t="s">
        <v>2053</v>
      </c>
      <c r="C1110" s="7" t="s">
        <v>2106</v>
      </c>
      <c r="D1110" s="6" t="s">
        <v>2107</v>
      </c>
      <c r="E1110" s="9">
        <v>35</v>
      </c>
      <c r="F1110" s="15">
        <v>9</v>
      </c>
      <c r="G1110" s="15" t="s">
        <v>1281</v>
      </c>
      <c r="H1110" s="16" t="s">
        <v>2108</v>
      </c>
    </row>
    <row r="1111" spans="1:8" x14ac:dyDescent="0.2">
      <c r="A1111" s="6" t="s">
        <v>130</v>
      </c>
      <c r="B1111" s="6" t="s">
        <v>2053</v>
      </c>
      <c r="C1111" s="7" t="s">
        <v>2104</v>
      </c>
      <c r="D1111" s="6" t="s">
        <v>2105</v>
      </c>
      <c r="E1111" s="9">
        <v>100</v>
      </c>
      <c r="F1111" s="15">
        <v>15</v>
      </c>
      <c r="G1111" s="15" t="s">
        <v>1281</v>
      </c>
      <c r="H1111" s="16" t="s">
        <v>1448</v>
      </c>
    </row>
    <row r="1112" spans="1:8" x14ac:dyDescent="0.2">
      <c r="A1112" s="6" t="s">
        <v>130</v>
      </c>
      <c r="B1112" s="6" t="s">
        <v>2053</v>
      </c>
      <c r="C1112" s="7" t="s">
        <v>2058</v>
      </c>
      <c r="D1112" s="6" t="s">
        <v>2073</v>
      </c>
      <c r="E1112" s="9">
        <v>20</v>
      </c>
      <c r="F1112" s="15">
        <v>15</v>
      </c>
      <c r="G1112" s="15" t="s">
        <v>1281</v>
      </c>
      <c r="H1112" s="16" t="s">
        <v>1374</v>
      </c>
    </row>
    <row r="1113" spans="1:8" x14ac:dyDescent="0.2">
      <c r="A1113" s="6" t="s">
        <v>130</v>
      </c>
      <c r="B1113" s="6" t="s">
        <v>2053</v>
      </c>
      <c r="C1113" s="7" t="s">
        <v>2058</v>
      </c>
      <c r="D1113" s="6" t="s">
        <v>2071</v>
      </c>
      <c r="E1113" s="9">
        <v>9</v>
      </c>
      <c r="F1113" s="15">
        <v>10</v>
      </c>
      <c r="G1113" s="15" t="s">
        <v>1281</v>
      </c>
      <c r="H1113" s="16" t="s">
        <v>1374</v>
      </c>
    </row>
    <row r="1114" spans="1:8" x14ac:dyDescent="0.2">
      <c r="A1114" s="6" t="s">
        <v>130</v>
      </c>
      <c r="B1114" s="6" t="s">
        <v>2053</v>
      </c>
      <c r="C1114" s="7" t="s">
        <v>2058</v>
      </c>
      <c r="D1114" s="6" t="s">
        <v>2068</v>
      </c>
      <c r="E1114" s="9">
        <v>12</v>
      </c>
      <c r="F1114" s="15">
        <v>20</v>
      </c>
      <c r="G1114" s="15" t="s">
        <v>1281</v>
      </c>
      <c r="H1114" s="16" t="s">
        <v>1374</v>
      </c>
    </row>
    <row r="1115" spans="1:8" x14ac:dyDescent="0.2">
      <c r="A1115" s="6" t="s">
        <v>130</v>
      </c>
      <c r="B1115" s="6" t="s">
        <v>2053</v>
      </c>
      <c r="C1115" s="7" t="s">
        <v>2058</v>
      </c>
      <c r="D1115" s="6" t="s">
        <v>2072</v>
      </c>
      <c r="E1115" s="9">
        <v>10</v>
      </c>
      <c r="F1115" s="15">
        <v>13</v>
      </c>
      <c r="G1115" s="15" t="s">
        <v>1281</v>
      </c>
      <c r="H1115" s="16" t="s">
        <v>1374</v>
      </c>
    </row>
    <row r="1116" spans="1:8" x14ac:dyDescent="0.2">
      <c r="A1116" s="6" t="s">
        <v>130</v>
      </c>
      <c r="B1116" s="6" t="s">
        <v>2053</v>
      </c>
      <c r="C1116" s="7" t="s">
        <v>2058</v>
      </c>
      <c r="D1116" s="6" t="s">
        <v>2070</v>
      </c>
      <c r="E1116" s="9">
        <v>24</v>
      </c>
      <c r="F1116" s="15">
        <v>9</v>
      </c>
      <c r="G1116" s="15" t="s">
        <v>1281</v>
      </c>
      <c r="H1116" s="16" t="s">
        <v>1374</v>
      </c>
    </row>
    <row r="1117" spans="1:8" x14ac:dyDescent="0.2">
      <c r="A1117" s="6" t="s">
        <v>130</v>
      </c>
      <c r="B1117" s="6" t="s">
        <v>2053</v>
      </c>
      <c r="C1117" s="7" t="s">
        <v>2058</v>
      </c>
      <c r="D1117" s="6" t="s">
        <v>2069</v>
      </c>
      <c r="E1117" s="9">
        <v>15</v>
      </c>
      <c r="F1117" s="15">
        <v>19</v>
      </c>
      <c r="G1117" s="15" t="s">
        <v>1281</v>
      </c>
      <c r="H1117" s="16" t="s">
        <v>1374</v>
      </c>
    </row>
    <row r="1118" spans="1:8" x14ac:dyDescent="0.2">
      <c r="A1118" s="6" t="s">
        <v>130</v>
      </c>
      <c r="B1118" s="6" t="s">
        <v>2053</v>
      </c>
      <c r="C1118" s="7" t="s">
        <v>2058</v>
      </c>
      <c r="D1118" s="6" t="s">
        <v>2061</v>
      </c>
      <c r="E1118" s="9">
        <v>37</v>
      </c>
      <c r="F1118" s="15">
        <v>12</v>
      </c>
      <c r="G1118" s="15" t="s">
        <v>1281</v>
      </c>
      <c r="H1118" s="16" t="s">
        <v>634</v>
      </c>
    </row>
    <row r="1119" spans="1:8" x14ac:dyDescent="0.2">
      <c r="A1119" s="6" t="s">
        <v>130</v>
      </c>
      <c r="B1119" s="6" t="s">
        <v>2053</v>
      </c>
      <c r="C1119" s="7" t="s">
        <v>2058</v>
      </c>
      <c r="D1119" s="6" t="s">
        <v>2066</v>
      </c>
      <c r="E1119" s="9">
        <v>485</v>
      </c>
      <c r="F1119" s="15">
        <v>33</v>
      </c>
      <c r="G1119" s="15" t="s">
        <v>1281</v>
      </c>
      <c r="H1119" s="16" t="s">
        <v>2063</v>
      </c>
    </row>
    <row r="1120" spans="1:8" x14ac:dyDescent="0.2">
      <c r="A1120" s="6" t="s">
        <v>130</v>
      </c>
      <c r="B1120" s="6" t="s">
        <v>2053</v>
      </c>
      <c r="C1120" s="7" t="s">
        <v>2058</v>
      </c>
      <c r="D1120" s="6" t="s">
        <v>2059</v>
      </c>
      <c r="E1120" s="9">
        <v>1200</v>
      </c>
      <c r="F1120" s="15">
        <v>10</v>
      </c>
      <c r="G1120" s="15" t="s">
        <v>1281</v>
      </c>
      <c r="H1120" s="16" t="s">
        <v>2060</v>
      </c>
    </row>
    <row r="1121" spans="1:8" x14ac:dyDescent="0.2">
      <c r="A1121" s="6" t="s">
        <v>130</v>
      </c>
      <c r="B1121" s="6" t="s">
        <v>2053</v>
      </c>
      <c r="C1121" s="7" t="s">
        <v>2058</v>
      </c>
      <c r="D1121" s="6" t="s">
        <v>2067</v>
      </c>
      <c r="E1121" s="9">
        <v>94</v>
      </c>
      <c r="F1121" s="15">
        <v>47</v>
      </c>
      <c r="G1121" s="15" t="s">
        <v>1281</v>
      </c>
      <c r="H1121" s="16" t="s">
        <v>1374</v>
      </c>
    </row>
    <row r="1122" spans="1:8" x14ac:dyDescent="0.2">
      <c r="A1122" s="6" t="s">
        <v>130</v>
      </c>
      <c r="B1122" s="6" t="s">
        <v>2053</v>
      </c>
      <c r="C1122" s="7" t="s">
        <v>2058</v>
      </c>
      <c r="D1122" s="6" t="s">
        <v>2074</v>
      </c>
      <c r="E1122" s="9">
        <v>68</v>
      </c>
      <c r="F1122" s="15">
        <v>40</v>
      </c>
      <c r="G1122" s="15" t="s">
        <v>1281</v>
      </c>
      <c r="H1122" s="16" t="s">
        <v>1374</v>
      </c>
    </row>
    <row r="1123" spans="1:8" x14ac:dyDescent="0.2">
      <c r="A1123" s="6" t="s">
        <v>130</v>
      </c>
      <c r="B1123" s="6" t="s">
        <v>2053</v>
      </c>
      <c r="C1123" s="7" t="s">
        <v>2058</v>
      </c>
      <c r="D1123" s="6" t="s">
        <v>2110</v>
      </c>
      <c r="E1123" s="9">
        <v>49</v>
      </c>
      <c r="F1123" s="15">
        <v>6</v>
      </c>
      <c r="G1123" s="15" t="s">
        <v>1281</v>
      </c>
      <c r="H1123" s="16" t="s">
        <v>1448</v>
      </c>
    </row>
    <row r="1124" spans="1:8" x14ac:dyDescent="0.2">
      <c r="A1124" s="6" t="s">
        <v>130</v>
      </c>
      <c r="B1124" s="6" t="s">
        <v>2053</v>
      </c>
      <c r="C1124" s="7" t="s">
        <v>2058</v>
      </c>
      <c r="D1124" s="6" t="s">
        <v>2075</v>
      </c>
      <c r="E1124" s="9">
        <v>43</v>
      </c>
      <c r="F1124" s="15">
        <v>30</v>
      </c>
      <c r="G1124" s="15" t="s">
        <v>1281</v>
      </c>
      <c r="H1124" s="16" t="s">
        <v>1374</v>
      </c>
    </row>
    <row r="1125" spans="1:8" x14ac:dyDescent="0.2">
      <c r="A1125" s="6" t="s">
        <v>130</v>
      </c>
      <c r="B1125" s="6" t="s">
        <v>2053</v>
      </c>
      <c r="C1125" s="7" t="s">
        <v>2058</v>
      </c>
      <c r="D1125" s="6" t="s">
        <v>2064</v>
      </c>
      <c r="E1125" s="9">
        <v>970</v>
      </c>
      <c r="F1125" s="15">
        <v>17</v>
      </c>
      <c r="G1125" s="15" t="s">
        <v>1281</v>
      </c>
      <c r="H1125" s="16" t="s">
        <v>2063</v>
      </c>
    </row>
    <row r="1126" spans="1:8" x14ac:dyDescent="0.2">
      <c r="A1126" s="6" t="s">
        <v>130</v>
      </c>
      <c r="B1126" s="6" t="s">
        <v>2053</v>
      </c>
      <c r="C1126" s="7" t="s">
        <v>2058</v>
      </c>
      <c r="D1126" s="6" t="s">
        <v>2109</v>
      </c>
      <c r="E1126" s="9">
        <v>65</v>
      </c>
      <c r="F1126" s="15">
        <v>43</v>
      </c>
      <c r="G1126" s="15" t="s">
        <v>1281</v>
      </c>
      <c r="H1126" s="16" t="s">
        <v>1617</v>
      </c>
    </row>
    <row r="1127" spans="1:8" x14ac:dyDescent="0.2">
      <c r="A1127" s="6" t="s">
        <v>130</v>
      </c>
      <c r="B1127" s="6" t="s">
        <v>2053</v>
      </c>
      <c r="C1127" s="7" t="s">
        <v>2058</v>
      </c>
      <c r="D1127" s="6" t="s">
        <v>2062</v>
      </c>
      <c r="E1127" s="9">
        <v>80</v>
      </c>
      <c r="F1127" s="15">
        <v>18</v>
      </c>
      <c r="G1127" s="15" t="s">
        <v>1281</v>
      </c>
      <c r="H1127" s="16" t="s">
        <v>1617</v>
      </c>
    </row>
    <row r="1128" spans="1:8" x14ac:dyDescent="0.2">
      <c r="A1128" s="6" t="s">
        <v>130</v>
      </c>
      <c r="B1128" s="6" t="s">
        <v>2053</v>
      </c>
      <c r="C1128" s="7" t="s">
        <v>2058</v>
      </c>
      <c r="D1128" s="6" t="s">
        <v>2065</v>
      </c>
      <c r="E1128" s="9">
        <v>500</v>
      </c>
      <c r="F1128" s="15">
        <v>29</v>
      </c>
      <c r="G1128" s="15" t="s">
        <v>1281</v>
      </c>
      <c r="H1128" s="16" t="s">
        <v>2063</v>
      </c>
    </row>
    <row r="1129" spans="1:8" x14ac:dyDescent="0.2">
      <c r="A1129" s="6" t="s">
        <v>130</v>
      </c>
      <c r="B1129" s="6" t="s">
        <v>2053</v>
      </c>
      <c r="C1129" s="7" t="s">
        <v>2076</v>
      </c>
      <c r="D1129" s="6" t="s">
        <v>2079</v>
      </c>
      <c r="E1129" s="9">
        <v>20</v>
      </c>
      <c r="F1129" s="15">
        <v>4</v>
      </c>
      <c r="G1129" s="15" t="s">
        <v>1281</v>
      </c>
      <c r="H1129" s="16" t="s">
        <v>2080</v>
      </c>
    </row>
    <row r="1130" spans="1:8" x14ac:dyDescent="0.2">
      <c r="A1130" s="6" t="s">
        <v>130</v>
      </c>
      <c r="B1130" s="6" t="s">
        <v>2053</v>
      </c>
      <c r="C1130" s="7" t="s">
        <v>2076</v>
      </c>
      <c r="D1130" s="6" t="s">
        <v>2082</v>
      </c>
      <c r="E1130" s="9">
        <v>9</v>
      </c>
      <c r="F1130" s="15">
        <v>3</v>
      </c>
      <c r="G1130" s="15" t="s">
        <v>1281</v>
      </c>
      <c r="H1130" s="16" t="s">
        <v>634</v>
      </c>
    </row>
    <row r="1131" spans="1:8" x14ac:dyDescent="0.2">
      <c r="A1131" s="6" t="s">
        <v>130</v>
      </c>
      <c r="B1131" s="6" t="s">
        <v>2053</v>
      </c>
      <c r="C1131" s="7" t="s">
        <v>2076</v>
      </c>
      <c r="D1131" s="6" t="s">
        <v>2078</v>
      </c>
      <c r="E1131" s="9">
        <v>10</v>
      </c>
      <c r="F1131" s="15">
        <v>1</v>
      </c>
      <c r="G1131" s="15" t="s">
        <v>1282</v>
      </c>
      <c r="H1131" s="16" t="s">
        <v>2081</v>
      </c>
    </row>
    <row r="1132" spans="1:8" x14ac:dyDescent="0.2">
      <c r="A1132" s="6" t="s">
        <v>130</v>
      </c>
      <c r="B1132" s="6" t="s">
        <v>2053</v>
      </c>
      <c r="C1132" s="7" t="s">
        <v>2076</v>
      </c>
      <c r="D1132" s="6" t="s">
        <v>2083</v>
      </c>
      <c r="E1132" s="9">
        <v>29</v>
      </c>
      <c r="F1132" s="15">
        <v>2</v>
      </c>
      <c r="G1132" s="15" t="s">
        <v>1281</v>
      </c>
      <c r="H1132" s="16" t="s">
        <v>1448</v>
      </c>
    </row>
    <row r="1133" spans="1:8" x14ac:dyDescent="0.2">
      <c r="A1133" s="6" t="s">
        <v>130</v>
      </c>
      <c r="B1133" s="6" t="s">
        <v>2053</v>
      </c>
      <c r="C1133" s="7" t="s">
        <v>2076</v>
      </c>
      <c r="D1133" s="6" t="s">
        <v>2084</v>
      </c>
      <c r="E1133" s="9">
        <v>10</v>
      </c>
      <c r="F1133" s="15">
        <v>1</v>
      </c>
      <c r="G1133" s="15" t="s">
        <v>1282</v>
      </c>
      <c r="H1133" s="16" t="s">
        <v>1594</v>
      </c>
    </row>
    <row r="1134" spans="1:8" x14ac:dyDescent="0.2">
      <c r="A1134" s="6" t="s">
        <v>130</v>
      </c>
      <c r="B1134" s="6" t="s">
        <v>2053</v>
      </c>
      <c r="C1134" s="7" t="s">
        <v>2076</v>
      </c>
      <c r="D1134" s="6" t="s">
        <v>2087</v>
      </c>
      <c r="E1134" s="9">
        <v>25</v>
      </c>
      <c r="F1134" s="15">
        <v>9</v>
      </c>
      <c r="G1134" s="15" t="s">
        <v>1281</v>
      </c>
      <c r="H1134" s="16" t="s">
        <v>1374</v>
      </c>
    </row>
    <row r="1135" spans="1:8" x14ac:dyDescent="0.2">
      <c r="A1135" s="6" t="s">
        <v>130</v>
      </c>
      <c r="B1135" s="6" t="s">
        <v>2053</v>
      </c>
      <c r="C1135" s="7" t="s">
        <v>2076</v>
      </c>
      <c r="D1135" s="6" t="s">
        <v>2102</v>
      </c>
      <c r="E1135" s="9">
        <v>50</v>
      </c>
      <c r="F1135" s="15">
        <v>4</v>
      </c>
      <c r="G1135" s="15" t="s">
        <v>1281</v>
      </c>
      <c r="H1135" s="16" t="s">
        <v>2103</v>
      </c>
    </row>
    <row r="1136" spans="1:8" x14ac:dyDescent="0.2">
      <c r="A1136" s="6" t="s">
        <v>130</v>
      </c>
      <c r="B1136" s="6" t="s">
        <v>2053</v>
      </c>
      <c r="C1136" s="7" t="s">
        <v>2076</v>
      </c>
      <c r="D1136" s="6" t="s">
        <v>2077</v>
      </c>
      <c r="E1136" s="9">
        <v>75</v>
      </c>
      <c r="F1136" s="15">
        <v>1</v>
      </c>
      <c r="G1136" s="15" t="s">
        <v>1282</v>
      </c>
      <c r="H1136" s="16" t="s">
        <v>1594</v>
      </c>
    </row>
    <row r="1137" spans="1:8" x14ac:dyDescent="0.2">
      <c r="A1137" s="6" t="s">
        <v>130</v>
      </c>
      <c r="B1137" s="6" t="s">
        <v>2053</v>
      </c>
      <c r="C1137" s="7" t="s">
        <v>2076</v>
      </c>
      <c r="D1137" s="6" t="s">
        <v>2086</v>
      </c>
      <c r="E1137" s="9">
        <v>25</v>
      </c>
      <c r="F1137" s="15">
        <v>6</v>
      </c>
      <c r="G1137" s="15" t="s">
        <v>1281</v>
      </c>
      <c r="H1137" s="16" t="s">
        <v>1678</v>
      </c>
    </row>
    <row r="1138" spans="1:8" x14ac:dyDescent="0.2">
      <c r="A1138" s="6" t="s">
        <v>130</v>
      </c>
      <c r="B1138" s="6" t="s">
        <v>2053</v>
      </c>
      <c r="C1138" s="7" t="s">
        <v>2076</v>
      </c>
      <c r="D1138" s="6" t="s">
        <v>2085</v>
      </c>
      <c r="E1138" s="9">
        <v>25</v>
      </c>
      <c r="F1138" s="15">
        <v>3</v>
      </c>
      <c r="G1138" s="15" t="s">
        <v>1281</v>
      </c>
      <c r="H1138" s="16" t="s">
        <v>1543</v>
      </c>
    </row>
    <row r="1139" spans="1:8" x14ac:dyDescent="0.2">
      <c r="A1139" s="6" t="s">
        <v>130</v>
      </c>
      <c r="B1139" s="6" t="s">
        <v>2053</v>
      </c>
      <c r="C1139" s="7" t="s">
        <v>2088</v>
      </c>
      <c r="D1139" s="6" t="s">
        <v>2099</v>
      </c>
      <c r="E1139" s="9">
        <v>45</v>
      </c>
      <c r="F1139" s="15">
        <v>3</v>
      </c>
      <c r="G1139" s="15" t="s">
        <v>1281</v>
      </c>
      <c r="H1139" s="16" t="s">
        <v>1448</v>
      </c>
    </row>
    <row r="1140" spans="1:8" x14ac:dyDescent="0.2">
      <c r="A1140" s="6" t="s">
        <v>130</v>
      </c>
      <c r="B1140" s="6" t="s">
        <v>2053</v>
      </c>
      <c r="C1140" s="7" t="s">
        <v>2088</v>
      </c>
      <c r="D1140" s="6" t="s">
        <v>2100</v>
      </c>
      <c r="E1140" s="9">
        <v>50</v>
      </c>
      <c r="F1140" s="15">
        <v>8</v>
      </c>
      <c r="G1140" s="15" t="s">
        <v>1281</v>
      </c>
      <c r="H1140" s="16" t="s">
        <v>2091</v>
      </c>
    </row>
    <row r="1141" spans="1:8" x14ac:dyDescent="0.2">
      <c r="A1141" s="6" t="s">
        <v>130</v>
      </c>
      <c r="B1141" s="6" t="s">
        <v>2053</v>
      </c>
      <c r="C1141" s="7" t="s">
        <v>2088</v>
      </c>
      <c r="D1141" s="6" t="s">
        <v>2089</v>
      </c>
      <c r="E1141" s="9">
        <v>70</v>
      </c>
      <c r="F1141" s="15">
        <v>13</v>
      </c>
      <c r="G1141" s="15" t="s">
        <v>1281</v>
      </c>
      <c r="H1141" s="16" t="s">
        <v>2090</v>
      </c>
    </row>
    <row r="1142" spans="1:8" x14ac:dyDescent="0.2">
      <c r="A1142" s="6" t="s">
        <v>130</v>
      </c>
      <c r="B1142" s="6" t="s">
        <v>2053</v>
      </c>
      <c r="C1142" s="7" t="s">
        <v>2088</v>
      </c>
      <c r="D1142" s="6" t="s">
        <v>2101</v>
      </c>
      <c r="E1142" s="9">
        <v>150</v>
      </c>
      <c r="F1142" s="15">
        <v>6</v>
      </c>
      <c r="G1142" s="15" t="s">
        <v>1281</v>
      </c>
      <c r="H1142" s="16" t="s">
        <v>1374</v>
      </c>
    </row>
    <row r="1143" spans="1:8" x14ac:dyDescent="0.2">
      <c r="A1143" s="6" t="s">
        <v>130</v>
      </c>
      <c r="B1143" s="6" t="s">
        <v>2053</v>
      </c>
      <c r="C1143" s="7" t="s">
        <v>2088</v>
      </c>
      <c r="D1143" s="6" t="s">
        <v>2092</v>
      </c>
      <c r="E1143" s="9">
        <v>25</v>
      </c>
      <c r="F1143" s="15">
        <v>43</v>
      </c>
      <c r="G1143" s="15" t="s">
        <v>1281</v>
      </c>
      <c r="H1143" s="16" t="s">
        <v>2090</v>
      </c>
    </row>
    <row r="1144" spans="1:8" x14ac:dyDescent="0.2">
      <c r="A1144" s="6" t="s">
        <v>130</v>
      </c>
      <c r="B1144" s="6" t="s">
        <v>2053</v>
      </c>
      <c r="C1144" s="7" t="s">
        <v>2093</v>
      </c>
      <c r="D1144" s="6" t="s">
        <v>2094</v>
      </c>
      <c r="E1144" s="9">
        <v>401</v>
      </c>
      <c r="F1144" s="15">
        <v>43</v>
      </c>
      <c r="G1144" s="15" t="s">
        <v>1281</v>
      </c>
      <c r="H1144" s="16" t="s">
        <v>2095</v>
      </c>
    </row>
    <row r="1145" spans="1:8" x14ac:dyDescent="0.2">
      <c r="A1145" s="6" t="s">
        <v>130</v>
      </c>
      <c r="B1145" s="6" t="s">
        <v>2053</v>
      </c>
      <c r="C1145" s="7" t="s">
        <v>2093</v>
      </c>
      <c r="D1145" s="6" t="s">
        <v>2097</v>
      </c>
      <c r="E1145" s="9">
        <v>200</v>
      </c>
      <c r="F1145" s="15">
        <v>36</v>
      </c>
      <c r="G1145" s="15" t="s">
        <v>1281</v>
      </c>
      <c r="H1145" s="16" t="s">
        <v>2098</v>
      </c>
    </row>
    <row r="1146" spans="1:8" x14ac:dyDescent="0.2">
      <c r="A1146" s="6" t="s">
        <v>130</v>
      </c>
      <c r="B1146" s="6" t="s">
        <v>2053</v>
      </c>
      <c r="C1146" s="7" t="s">
        <v>2093</v>
      </c>
      <c r="D1146" s="6" t="s">
        <v>2096</v>
      </c>
      <c r="E1146" s="9">
        <v>305</v>
      </c>
      <c r="F1146" s="15">
        <v>44</v>
      </c>
      <c r="G1146" s="15" t="s">
        <v>1281</v>
      </c>
      <c r="H1146" s="16" t="s">
        <v>2095</v>
      </c>
    </row>
    <row r="1147" spans="1:8" x14ac:dyDescent="0.2">
      <c r="A1147" s="6" t="s">
        <v>130</v>
      </c>
      <c r="B1147" s="6" t="s">
        <v>2053</v>
      </c>
      <c r="C1147" s="7" t="s">
        <v>2054</v>
      </c>
      <c r="D1147" s="6" t="s">
        <v>2057</v>
      </c>
      <c r="E1147" s="9">
        <v>58</v>
      </c>
      <c r="F1147" s="15">
        <v>2</v>
      </c>
      <c r="G1147" s="15" t="s">
        <v>1281</v>
      </c>
      <c r="H1147" s="16" t="s">
        <v>1374</v>
      </c>
    </row>
    <row r="1148" spans="1:8" x14ac:dyDescent="0.2">
      <c r="A1148" s="6" t="s">
        <v>130</v>
      </c>
      <c r="B1148" s="6" t="s">
        <v>2053</v>
      </c>
      <c r="C1148" s="7" t="s">
        <v>2054</v>
      </c>
      <c r="D1148" s="6" t="s">
        <v>2055</v>
      </c>
      <c r="E1148" s="9">
        <v>350</v>
      </c>
      <c r="F1148" s="15">
        <v>39</v>
      </c>
      <c r="G1148" s="15" t="s">
        <v>1281</v>
      </c>
      <c r="H1148" s="16" t="s">
        <v>2056</v>
      </c>
    </row>
    <row r="1149" spans="1:8" x14ac:dyDescent="0.2">
      <c r="A1149" s="6" t="s">
        <v>130</v>
      </c>
      <c r="B1149" s="6" t="s">
        <v>2053</v>
      </c>
      <c r="C1149" s="7" t="s">
        <v>2050</v>
      </c>
      <c r="D1149" s="6" t="s">
        <v>2051</v>
      </c>
      <c r="E1149" s="9">
        <v>325</v>
      </c>
      <c r="F1149" s="15">
        <v>14</v>
      </c>
      <c r="G1149" s="15" t="s">
        <v>1281</v>
      </c>
      <c r="H1149" s="16" t="s">
        <v>2052</v>
      </c>
    </row>
    <row r="1150" spans="1:8" x14ac:dyDescent="0.2">
      <c r="A1150" s="6" t="s">
        <v>130</v>
      </c>
      <c r="B1150" s="6" t="s">
        <v>2053</v>
      </c>
      <c r="C1150" s="7" t="s">
        <v>2049</v>
      </c>
      <c r="D1150" s="6" t="s">
        <v>2048</v>
      </c>
      <c r="E1150" s="9">
        <v>500</v>
      </c>
      <c r="F1150" s="15">
        <v>15</v>
      </c>
      <c r="G1150" s="15" t="s">
        <v>1281</v>
      </c>
      <c r="H1150" s="16" t="s">
        <v>1617</v>
      </c>
    </row>
    <row r="1151" spans="1:8" x14ac:dyDescent="0.2">
      <c r="A1151" s="6" t="s">
        <v>130</v>
      </c>
      <c r="B1151" s="6" t="s">
        <v>206</v>
      </c>
      <c r="C1151" s="7" t="s">
        <v>351</v>
      </c>
      <c r="D1151" s="6" t="s">
        <v>2215</v>
      </c>
      <c r="E1151" s="9">
        <v>150</v>
      </c>
      <c r="F1151" s="15">
        <v>2</v>
      </c>
      <c r="G1151" s="15" t="s">
        <v>1281</v>
      </c>
      <c r="H1151" s="16" t="s">
        <v>1454</v>
      </c>
    </row>
    <row r="1152" spans="1:8" x14ac:dyDescent="0.2">
      <c r="A1152" s="6" t="s">
        <v>130</v>
      </c>
      <c r="B1152" s="6" t="s">
        <v>206</v>
      </c>
      <c r="C1152" s="7" t="s">
        <v>1315</v>
      </c>
      <c r="D1152" s="6" t="s">
        <v>2214</v>
      </c>
      <c r="E1152" s="9">
        <v>306</v>
      </c>
      <c r="F1152" s="15">
        <v>2</v>
      </c>
      <c r="G1152" s="15" t="s">
        <v>1281</v>
      </c>
      <c r="H1152" s="16" t="s">
        <v>1374</v>
      </c>
    </row>
    <row r="1153" spans="1:8" x14ac:dyDescent="0.2">
      <c r="A1153" s="6" t="s">
        <v>130</v>
      </c>
      <c r="B1153" s="6" t="s">
        <v>61</v>
      </c>
      <c r="C1153" s="7" t="s">
        <v>2209</v>
      </c>
      <c r="D1153" s="6" t="s">
        <v>2216</v>
      </c>
      <c r="E1153" s="9">
        <v>100</v>
      </c>
      <c r="F1153" s="15">
        <v>2</v>
      </c>
      <c r="G1153" s="15" t="s">
        <v>1281</v>
      </c>
      <c r="H1153" s="16" t="s">
        <v>1272</v>
      </c>
    </row>
    <row r="1154" spans="1:8" x14ac:dyDescent="0.2">
      <c r="A1154" s="6" t="s">
        <v>130</v>
      </c>
      <c r="B1154" s="6" t="s">
        <v>604</v>
      </c>
      <c r="C1154" s="7" t="s">
        <v>61</v>
      </c>
      <c r="D1154" s="6" t="s">
        <v>3710</v>
      </c>
      <c r="E1154" s="9">
        <v>800</v>
      </c>
      <c r="F1154" s="15">
        <v>0</v>
      </c>
      <c r="G1154" s="15" t="s">
        <v>1082</v>
      </c>
      <c r="H1154" s="6" t="s">
        <v>131</v>
      </c>
    </row>
    <row r="1155" spans="1:8" x14ac:dyDescent="0.2">
      <c r="A1155" s="6" t="s">
        <v>130</v>
      </c>
      <c r="B1155" s="6" t="s">
        <v>604</v>
      </c>
      <c r="C1155" s="7" t="s">
        <v>61</v>
      </c>
      <c r="D1155" s="6" t="s">
        <v>3730</v>
      </c>
      <c r="E1155" s="9">
        <v>750</v>
      </c>
      <c r="F1155" s="15">
        <v>0</v>
      </c>
      <c r="G1155" s="15" t="s">
        <v>1281</v>
      </c>
      <c r="H1155" s="6" t="s">
        <v>2217</v>
      </c>
    </row>
    <row r="1156" spans="1:8" x14ac:dyDescent="0.2">
      <c r="A1156" s="6" t="s">
        <v>2351</v>
      </c>
      <c r="B1156" s="6" t="s">
        <v>1335</v>
      </c>
      <c r="C1156" s="7" t="s">
        <v>2195</v>
      </c>
      <c r="D1156" s="6" t="s">
        <v>2196</v>
      </c>
      <c r="E1156" s="9">
        <v>225</v>
      </c>
      <c r="F1156" s="15">
        <v>12</v>
      </c>
      <c r="G1156" s="15" t="s">
        <v>1281</v>
      </c>
      <c r="H1156" s="16" t="s">
        <v>1773</v>
      </c>
    </row>
    <row r="1157" spans="1:8" x14ac:dyDescent="0.2">
      <c r="A1157" s="6" t="s">
        <v>2351</v>
      </c>
      <c r="B1157" s="6" t="s">
        <v>137</v>
      </c>
      <c r="C1157" s="7" t="s">
        <v>1869</v>
      </c>
      <c r="D1157" s="6" t="s">
        <v>3740</v>
      </c>
      <c r="E1157" s="9">
        <v>100</v>
      </c>
      <c r="F1157" s="15">
        <v>4</v>
      </c>
      <c r="G1157" s="15" t="s">
        <v>1281</v>
      </c>
      <c r="H1157" s="16" t="s">
        <v>1486</v>
      </c>
    </row>
    <row r="1158" spans="1:8" x14ac:dyDescent="0.2">
      <c r="A1158" s="6" t="s">
        <v>2351</v>
      </c>
      <c r="B1158" s="6" t="s">
        <v>137</v>
      </c>
      <c r="C1158" s="7" t="s">
        <v>1869</v>
      </c>
      <c r="D1158" s="6" t="s">
        <v>2126</v>
      </c>
      <c r="E1158" s="9">
        <v>100</v>
      </c>
      <c r="F1158" s="15">
        <v>1</v>
      </c>
      <c r="G1158" s="15" t="s">
        <v>1281</v>
      </c>
      <c r="H1158" s="16" t="s">
        <v>1486</v>
      </c>
    </row>
    <row r="1159" spans="1:8" x14ac:dyDescent="0.2">
      <c r="A1159" s="6" t="s">
        <v>2351</v>
      </c>
      <c r="B1159" s="6" t="s">
        <v>137</v>
      </c>
      <c r="C1159" s="7" t="s">
        <v>1869</v>
      </c>
      <c r="D1159" s="6" t="s">
        <v>2149</v>
      </c>
      <c r="E1159" s="9">
        <v>50</v>
      </c>
      <c r="F1159" s="15">
        <v>1</v>
      </c>
      <c r="G1159" s="15" t="s">
        <v>1281</v>
      </c>
      <c r="H1159" s="16" t="s">
        <v>1486</v>
      </c>
    </row>
    <row r="1160" spans="1:8" x14ac:dyDescent="0.2">
      <c r="A1160" s="6" t="s">
        <v>2351</v>
      </c>
      <c r="B1160" s="6" t="s">
        <v>137</v>
      </c>
      <c r="C1160" s="7" t="s">
        <v>1869</v>
      </c>
      <c r="D1160" s="6" t="s">
        <v>2125</v>
      </c>
      <c r="E1160" s="9">
        <v>200</v>
      </c>
      <c r="F1160" s="15">
        <v>2</v>
      </c>
      <c r="G1160" s="15" t="s">
        <v>1281</v>
      </c>
      <c r="H1160" s="16" t="s">
        <v>1486</v>
      </c>
    </row>
    <row r="1161" spans="1:8" x14ac:dyDescent="0.2">
      <c r="A1161" s="6" t="s">
        <v>2351</v>
      </c>
      <c r="B1161" s="6" t="s">
        <v>137</v>
      </c>
      <c r="C1161" s="7" t="s">
        <v>1869</v>
      </c>
      <c r="D1161" s="6" t="s">
        <v>2127</v>
      </c>
      <c r="E1161" s="9">
        <v>100</v>
      </c>
      <c r="F1161" s="15">
        <v>1</v>
      </c>
      <c r="G1161" s="15" t="s">
        <v>1281</v>
      </c>
      <c r="H1161" s="16" t="s">
        <v>1486</v>
      </c>
    </row>
    <row r="1162" spans="1:8" x14ac:dyDescent="0.2">
      <c r="A1162" s="6" t="s">
        <v>2351</v>
      </c>
      <c r="B1162" s="6" t="s">
        <v>137</v>
      </c>
      <c r="C1162" s="7" t="s">
        <v>1869</v>
      </c>
      <c r="D1162" s="6" t="s">
        <v>2128</v>
      </c>
      <c r="E1162" s="9">
        <v>150</v>
      </c>
      <c r="F1162" s="15">
        <v>4</v>
      </c>
      <c r="G1162" s="15" t="s">
        <v>1281</v>
      </c>
      <c r="H1162" s="16" t="s">
        <v>1486</v>
      </c>
    </row>
    <row r="1163" spans="1:8" x14ac:dyDescent="0.2">
      <c r="A1163" s="6" t="s">
        <v>2351</v>
      </c>
      <c r="B1163" s="6" t="s">
        <v>137</v>
      </c>
      <c r="C1163" s="7" t="s">
        <v>61</v>
      </c>
      <c r="D1163" s="6" t="s">
        <v>2193</v>
      </c>
      <c r="E1163" s="9">
        <v>250</v>
      </c>
      <c r="F1163" s="15">
        <v>4</v>
      </c>
      <c r="G1163" s="15" t="s">
        <v>1281</v>
      </c>
      <c r="H1163" s="16" t="s">
        <v>344</v>
      </c>
    </row>
    <row r="1164" spans="1:8" x14ac:dyDescent="0.2">
      <c r="A1164" s="6" t="s">
        <v>2351</v>
      </c>
      <c r="B1164" s="6" t="s">
        <v>121</v>
      </c>
      <c r="C1164" s="7" t="s">
        <v>563</v>
      </c>
      <c r="D1164" s="6" t="s">
        <v>564</v>
      </c>
      <c r="E1164" s="9">
        <v>200</v>
      </c>
      <c r="F1164" s="15">
        <v>10</v>
      </c>
      <c r="G1164" s="15" t="s">
        <v>1281</v>
      </c>
      <c r="H1164" s="6" t="s">
        <v>681</v>
      </c>
    </row>
    <row r="1165" spans="1:8" x14ac:dyDescent="0.2">
      <c r="A1165" s="6" t="s">
        <v>2351</v>
      </c>
      <c r="B1165" s="6" t="s">
        <v>121</v>
      </c>
      <c r="C1165" s="7" t="s">
        <v>2042</v>
      </c>
      <c r="D1165" s="6" t="s">
        <v>2045</v>
      </c>
      <c r="E1165" s="9">
        <v>330</v>
      </c>
      <c r="F1165" s="15">
        <v>6</v>
      </c>
      <c r="G1165" s="15" t="s">
        <v>1281</v>
      </c>
      <c r="H1165" s="6" t="s">
        <v>129</v>
      </c>
    </row>
    <row r="1166" spans="1:8" x14ac:dyDescent="0.2">
      <c r="A1166" s="6" t="s">
        <v>2351</v>
      </c>
      <c r="B1166" s="6" t="s">
        <v>121</v>
      </c>
      <c r="C1166" s="7" t="s">
        <v>2042</v>
      </c>
      <c r="D1166" s="6" t="s">
        <v>2044</v>
      </c>
      <c r="E1166" s="9">
        <v>16</v>
      </c>
      <c r="F1166" s="15">
        <v>4</v>
      </c>
      <c r="G1166" s="15" t="s">
        <v>1281</v>
      </c>
      <c r="H1166" s="6" t="s">
        <v>129</v>
      </c>
    </row>
    <row r="1167" spans="1:8" x14ac:dyDescent="0.2">
      <c r="A1167" s="6" t="s">
        <v>2351</v>
      </c>
      <c r="B1167" s="6" t="s">
        <v>121</v>
      </c>
      <c r="C1167" s="7" t="s">
        <v>2042</v>
      </c>
      <c r="D1167" s="6" t="s">
        <v>2043</v>
      </c>
      <c r="E1167" s="9">
        <v>20</v>
      </c>
      <c r="F1167" s="15">
        <v>20</v>
      </c>
      <c r="G1167" s="15" t="s">
        <v>1281</v>
      </c>
      <c r="H1167" s="6" t="s">
        <v>1454</v>
      </c>
    </row>
    <row r="1168" spans="1:8" x14ac:dyDescent="0.2">
      <c r="A1168" s="6" t="s">
        <v>2351</v>
      </c>
      <c r="B1168" s="6" t="s">
        <v>121</v>
      </c>
      <c r="C1168" s="7" t="s">
        <v>3711</v>
      </c>
      <c r="D1168" s="6" t="s">
        <v>575</v>
      </c>
      <c r="E1168" s="9">
        <v>600</v>
      </c>
      <c r="F1168" s="15">
        <v>5</v>
      </c>
      <c r="G1168" s="15" t="s">
        <v>1281</v>
      </c>
      <c r="H1168" s="6" t="s">
        <v>1313</v>
      </c>
    </row>
    <row r="1169" spans="1:8" x14ac:dyDescent="0.2">
      <c r="A1169" s="6" t="s">
        <v>2351</v>
      </c>
      <c r="B1169" s="6" t="s">
        <v>121</v>
      </c>
      <c r="C1169" s="7" t="s">
        <v>3712</v>
      </c>
      <c r="D1169" s="6" t="s">
        <v>332</v>
      </c>
      <c r="E1169" s="9">
        <v>2000</v>
      </c>
      <c r="F1169" s="15">
        <v>1</v>
      </c>
      <c r="G1169" s="15" t="s">
        <v>1281</v>
      </c>
      <c r="H1169" s="6" t="s">
        <v>276</v>
      </c>
    </row>
    <row r="1170" spans="1:8" x14ac:dyDescent="0.2">
      <c r="A1170" s="6" t="s">
        <v>2351</v>
      </c>
      <c r="B1170" s="6" t="s">
        <v>121</v>
      </c>
      <c r="C1170" s="7" t="s">
        <v>3713</v>
      </c>
      <c r="D1170" s="6" t="s">
        <v>331</v>
      </c>
      <c r="E1170" s="9">
        <v>2000</v>
      </c>
      <c r="F1170" s="15">
        <v>1</v>
      </c>
      <c r="G1170" s="15" t="s">
        <v>1281</v>
      </c>
      <c r="H1170" s="6" t="s">
        <v>276</v>
      </c>
    </row>
    <row r="1171" spans="1:8" x14ac:dyDescent="0.2">
      <c r="A1171" s="6" t="s">
        <v>2351</v>
      </c>
      <c r="B1171" s="6" t="s">
        <v>121</v>
      </c>
      <c r="C1171" s="7" t="s">
        <v>3714</v>
      </c>
      <c r="D1171" s="6" t="s">
        <v>330</v>
      </c>
      <c r="E1171" s="9">
        <v>2500</v>
      </c>
      <c r="F1171" s="15">
        <v>7</v>
      </c>
      <c r="G1171" s="15" t="s">
        <v>1281</v>
      </c>
      <c r="H1171" s="6" t="s">
        <v>2173</v>
      </c>
    </row>
    <row r="1172" spans="1:8" x14ac:dyDescent="0.2">
      <c r="A1172" s="6" t="s">
        <v>2351</v>
      </c>
      <c r="B1172" s="6" t="s">
        <v>121</v>
      </c>
      <c r="C1172" s="7" t="s">
        <v>3715</v>
      </c>
      <c r="D1172" s="6" t="s">
        <v>576</v>
      </c>
      <c r="E1172" s="9">
        <v>2500</v>
      </c>
      <c r="F1172" s="15">
        <v>5</v>
      </c>
      <c r="G1172" s="15" t="s">
        <v>1281</v>
      </c>
      <c r="H1172" s="6" t="s">
        <v>1496</v>
      </c>
    </row>
    <row r="1173" spans="1:8" x14ac:dyDescent="0.2">
      <c r="A1173" s="6" t="s">
        <v>2351</v>
      </c>
      <c r="B1173" s="6" t="s">
        <v>121</v>
      </c>
      <c r="C1173" s="7" t="s">
        <v>3731</v>
      </c>
      <c r="D1173" s="6" t="s">
        <v>544</v>
      </c>
      <c r="E1173" s="9">
        <v>3250</v>
      </c>
      <c r="F1173" s="15">
        <v>2</v>
      </c>
      <c r="G1173" s="15" t="s">
        <v>1281</v>
      </c>
      <c r="H1173" s="6" t="s">
        <v>1382</v>
      </c>
    </row>
    <row r="1174" spans="1:8" x14ac:dyDescent="0.2">
      <c r="A1174" s="6" t="s">
        <v>2351</v>
      </c>
      <c r="B1174" s="6" t="s">
        <v>121</v>
      </c>
      <c r="C1174" s="7" t="s">
        <v>3732</v>
      </c>
      <c r="D1174" s="6" t="s">
        <v>547</v>
      </c>
      <c r="E1174" s="9">
        <v>1000</v>
      </c>
      <c r="F1174" s="15">
        <v>2</v>
      </c>
      <c r="G1174" s="15" t="s">
        <v>1281</v>
      </c>
      <c r="H1174" s="6" t="s">
        <v>1382</v>
      </c>
    </row>
    <row r="1175" spans="1:8" x14ac:dyDescent="0.2">
      <c r="A1175" s="6" t="s">
        <v>2351</v>
      </c>
      <c r="B1175" s="6" t="s">
        <v>121</v>
      </c>
      <c r="C1175" s="7" t="s">
        <v>3733</v>
      </c>
      <c r="D1175" s="6" t="s">
        <v>570</v>
      </c>
      <c r="E1175" s="9">
        <v>2000</v>
      </c>
      <c r="F1175" s="15">
        <v>2</v>
      </c>
      <c r="G1175" s="15" t="s">
        <v>1281</v>
      </c>
      <c r="H1175" s="6" t="s">
        <v>1382</v>
      </c>
    </row>
    <row r="1176" spans="1:8" x14ac:dyDescent="0.2">
      <c r="A1176" s="6" t="s">
        <v>2351</v>
      </c>
      <c r="B1176" s="6" t="s">
        <v>121</v>
      </c>
      <c r="C1176" s="7" t="s">
        <v>3734</v>
      </c>
      <c r="D1176" s="6" t="s">
        <v>543</v>
      </c>
      <c r="E1176" s="9">
        <v>2000</v>
      </c>
      <c r="F1176" s="15">
        <v>2</v>
      </c>
      <c r="G1176" s="15" t="s">
        <v>1281</v>
      </c>
      <c r="H1176" s="6" t="s">
        <v>1382</v>
      </c>
    </row>
    <row r="1177" spans="1:8" x14ac:dyDescent="0.2">
      <c r="A1177" s="6" t="s">
        <v>2351</v>
      </c>
      <c r="B1177" s="6" t="s">
        <v>121</v>
      </c>
      <c r="C1177" s="7" t="s">
        <v>3734</v>
      </c>
      <c r="D1177" s="6" t="s">
        <v>2315</v>
      </c>
      <c r="E1177" s="9">
        <v>600</v>
      </c>
      <c r="F1177" s="15">
        <v>1</v>
      </c>
      <c r="G1177" s="15" t="s">
        <v>1281</v>
      </c>
      <c r="H1177" s="6" t="s">
        <v>276</v>
      </c>
    </row>
    <row r="1178" spans="1:8" x14ac:dyDescent="0.2">
      <c r="A1178" s="6" t="s">
        <v>2351</v>
      </c>
      <c r="B1178" s="6" t="s">
        <v>121</v>
      </c>
      <c r="C1178" s="7" t="s">
        <v>3735</v>
      </c>
      <c r="D1178" s="6" t="s">
        <v>546</v>
      </c>
      <c r="E1178" s="9">
        <v>3000</v>
      </c>
      <c r="F1178" s="15">
        <v>2</v>
      </c>
      <c r="G1178" s="15" t="s">
        <v>1281</v>
      </c>
      <c r="H1178" s="6" t="s">
        <v>1382</v>
      </c>
    </row>
    <row r="1179" spans="1:8" x14ac:dyDescent="0.2">
      <c r="A1179" s="6" t="s">
        <v>2351</v>
      </c>
      <c r="B1179" s="6" t="s">
        <v>121</v>
      </c>
      <c r="C1179" s="7" t="s">
        <v>3736</v>
      </c>
      <c r="D1179" s="6" t="s">
        <v>2314</v>
      </c>
      <c r="E1179" s="9">
        <v>600</v>
      </c>
      <c r="F1179" s="15">
        <v>1</v>
      </c>
      <c r="G1179" s="15" t="s">
        <v>1281</v>
      </c>
      <c r="H1179" s="6" t="s">
        <v>1697</v>
      </c>
    </row>
    <row r="1180" spans="1:8" x14ac:dyDescent="0.2">
      <c r="A1180" s="6" t="s">
        <v>2351</v>
      </c>
      <c r="B1180" s="6" t="s">
        <v>121</v>
      </c>
      <c r="C1180" s="7" t="s">
        <v>3737</v>
      </c>
      <c r="D1180" s="6" t="s">
        <v>545</v>
      </c>
      <c r="E1180" s="9">
        <v>1500</v>
      </c>
      <c r="F1180" s="15">
        <v>2</v>
      </c>
      <c r="G1180" s="15" t="s">
        <v>1281</v>
      </c>
      <c r="H1180" s="6" t="s">
        <v>1382</v>
      </c>
    </row>
    <row r="1181" spans="1:8" x14ac:dyDescent="0.2">
      <c r="A1181" s="6" t="s">
        <v>2351</v>
      </c>
      <c r="B1181" s="6" t="s">
        <v>1532</v>
      </c>
      <c r="C1181" s="7" t="s">
        <v>2030</v>
      </c>
      <c r="D1181" s="6" t="s">
        <v>2031</v>
      </c>
      <c r="E1181" s="9">
        <v>77</v>
      </c>
      <c r="F1181" s="15">
        <v>30</v>
      </c>
      <c r="G1181" s="15" t="s">
        <v>1281</v>
      </c>
      <c r="H1181" s="6" t="s">
        <v>2032</v>
      </c>
    </row>
    <row r="1182" spans="1:8" x14ac:dyDescent="0.2">
      <c r="A1182" s="6" t="s">
        <v>2351</v>
      </c>
      <c r="B1182" s="7" t="s">
        <v>111</v>
      </c>
      <c r="C1182" s="7" t="s">
        <v>1248</v>
      </c>
      <c r="D1182" s="6" t="s">
        <v>1249</v>
      </c>
      <c r="E1182" s="9">
        <v>379</v>
      </c>
      <c r="F1182" s="15">
        <v>5</v>
      </c>
      <c r="G1182" s="15" t="s">
        <v>1281</v>
      </c>
      <c r="H1182" s="16" t="s">
        <v>112</v>
      </c>
    </row>
    <row r="1183" spans="1:8" x14ac:dyDescent="0.2">
      <c r="A1183" s="6" t="s">
        <v>2351</v>
      </c>
      <c r="B1183" s="7" t="s">
        <v>111</v>
      </c>
      <c r="C1183" s="7" t="s">
        <v>1247</v>
      </c>
      <c r="D1183" s="6" t="s">
        <v>1250</v>
      </c>
      <c r="E1183" s="9">
        <v>400</v>
      </c>
      <c r="F1183" s="15">
        <v>5</v>
      </c>
      <c r="G1183" s="15" t="s">
        <v>1281</v>
      </c>
      <c r="H1183" s="16" t="s">
        <v>112</v>
      </c>
    </row>
    <row r="1184" spans="1:8" x14ac:dyDescent="0.2">
      <c r="A1184" s="6" t="s">
        <v>2351</v>
      </c>
      <c r="B1184" s="7" t="s">
        <v>111</v>
      </c>
      <c r="C1184" s="7" t="s">
        <v>172</v>
      </c>
      <c r="D1184" s="6" t="s">
        <v>1246</v>
      </c>
      <c r="E1184" s="9">
        <v>469</v>
      </c>
      <c r="F1184" s="15">
        <v>5</v>
      </c>
      <c r="G1184" s="15" t="s">
        <v>1281</v>
      </c>
      <c r="H1184" s="16" t="s">
        <v>112</v>
      </c>
    </row>
    <row r="1185" spans="1:8" x14ac:dyDescent="0.2">
      <c r="A1185" s="6" t="s">
        <v>2351</v>
      </c>
      <c r="B1185" s="6" t="s">
        <v>27</v>
      </c>
      <c r="C1185" s="7" t="s">
        <v>1243</v>
      </c>
      <c r="D1185" s="6" t="s">
        <v>1245</v>
      </c>
      <c r="E1185" s="9">
        <v>1000</v>
      </c>
      <c r="F1185" s="15">
        <v>5</v>
      </c>
      <c r="G1185" s="15" t="s">
        <v>1281</v>
      </c>
      <c r="H1185" s="16" t="s">
        <v>344</v>
      </c>
    </row>
    <row r="1186" spans="1:8" x14ac:dyDescent="0.2">
      <c r="A1186" s="6" t="s">
        <v>2351</v>
      </c>
      <c r="B1186" s="6" t="s">
        <v>27</v>
      </c>
      <c r="C1186" s="7" t="s">
        <v>116</v>
      </c>
      <c r="D1186" s="6" t="s">
        <v>1230</v>
      </c>
      <c r="E1186" s="9">
        <f>5699</f>
        <v>5699</v>
      </c>
      <c r="F1186" s="15">
        <v>5</v>
      </c>
      <c r="G1186" s="15" t="s">
        <v>1281</v>
      </c>
      <c r="H1186" s="16" t="s">
        <v>1231</v>
      </c>
    </row>
    <row r="1187" spans="1:8" x14ac:dyDescent="0.2">
      <c r="A1187" s="6" t="s">
        <v>2351</v>
      </c>
      <c r="B1187" s="6" t="s">
        <v>27</v>
      </c>
      <c r="C1187" s="7" t="s">
        <v>1237</v>
      </c>
      <c r="D1187" s="6" t="s">
        <v>1238</v>
      </c>
      <c r="E1187" s="9">
        <v>650</v>
      </c>
      <c r="F1187" s="15">
        <v>5</v>
      </c>
      <c r="G1187" s="15" t="s">
        <v>1281</v>
      </c>
      <c r="H1187" s="16" t="s">
        <v>1235</v>
      </c>
    </row>
    <row r="1188" spans="1:8" x14ac:dyDescent="0.2">
      <c r="A1188" s="6" t="s">
        <v>2351</v>
      </c>
      <c r="B1188" s="6" t="s">
        <v>27</v>
      </c>
      <c r="C1188" s="7" t="s">
        <v>1240</v>
      </c>
      <c r="D1188" s="6" t="s">
        <v>1277</v>
      </c>
      <c r="E1188" s="9">
        <v>3499</v>
      </c>
      <c r="F1188" s="15">
        <v>5</v>
      </c>
      <c r="G1188" s="15" t="s">
        <v>1281</v>
      </c>
      <c r="H1188" s="6" t="s">
        <v>1279</v>
      </c>
    </row>
    <row r="1189" spans="1:8" x14ac:dyDescent="0.2">
      <c r="A1189" s="6" t="s">
        <v>2351</v>
      </c>
      <c r="B1189" s="6" t="s">
        <v>27</v>
      </c>
      <c r="C1189" s="7" t="s">
        <v>1241</v>
      </c>
      <c r="D1189" s="6" t="s">
        <v>1278</v>
      </c>
      <c r="E1189" s="9">
        <v>2618</v>
      </c>
      <c r="F1189" s="15">
        <v>5</v>
      </c>
      <c r="G1189" s="15" t="s">
        <v>1281</v>
      </c>
      <c r="H1189" s="6" t="s">
        <v>1279</v>
      </c>
    </row>
    <row r="1190" spans="1:8" x14ac:dyDescent="0.2">
      <c r="A1190" s="6" t="s">
        <v>2351</v>
      </c>
      <c r="B1190" s="6" t="s">
        <v>27</v>
      </c>
      <c r="C1190" s="7" t="s">
        <v>117</v>
      </c>
      <c r="D1190" s="6" t="s">
        <v>118</v>
      </c>
      <c r="E1190" s="9">
        <v>6000</v>
      </c>
      <c r="F1190" s="15">
        <v>5</v>
      </c>
      <c r="G1190" s="15" t="s">
        <v>1281</v>
      </c>
      <c r="H1190" s="16" t="s">
        <v>100</v>
      </c>
    </row>
    <row r="1191" spans="1:8" x14ac:dyDescent="0.2">
      <c r="A1191" s="6" t="s">
        <v>2351</v>
      </c>
      <c r="B1191" s="6" t="s">
        <v>27</v>
      </c>
      <c r="C1191" s="7" t="s">
        <v>1228</v>
      </c>
      <c r="D1191" s="6" t="s">
        <v>1275</v>
      </c>
      <c r="E1191" s="9">
        <v>2199</v>
      </c>
      <c r="F1191" s="15">
        <v>5</v>
      </c>
      <c r="G1191" s="15" t="s">
        <v>1281</v>
      </c>
      <c r="H1191" s="6" t="s">
        <v>1279</v>
      </c>
    </row>
    <row r="1192" spans="1:8" x14ac:dyDescent="0.2">
      <c r="A1192" s="6" t="s">
        <v>2351</v>
      </c>
      <c r="B1192" s="6" t="s">
        <v>27</v>
      </c>
      <c r="C1192" s="7" t="s">
        <v>113</v>
      </c>
      <c r="D1192" s="6" t="s">
        <v>114</v>
      </c>
      <c r="E1192" s="9">
        <f>269*2</f>
        <v>538</v>
      </c>
      <c r="F1192" s="15">
        <v>5</v>
      </c>
      <c r="G1192" s="15" t="s">
        <v>1281</v>
      </c>
      <c r="H1192" s="16" t="s">
        <v>115</v>
      </c>
    </row>
    <row r="1193" spans="1:8" x14ac:dyDescent="0.2">
      <c r="A1193" s="6" t="s">
        <v>2351</v>
      </c>
      <c r="B1193" s="6" t="s">
        <v>27</v>
      </c>
      <c r="C1193" s="7" t="s">
        <v>113</v>
      </c>
      <c r="D1193" s="6" t="s">
        <v>1229</v>
      </c>
      <c r="E1193" s="9">
        <f>309*2</f>
        <v>618</v>
      </c>
      <c r="F1193" s="15">
        <v>5</v>
      </c>
      <c r="G1193" s="15" t="s">
        <v>1281</v>
      </c>
      <c r="H1193" s="16" t="s">
        <v>115</v>
      </c>
    </row>
    <row r="1194" spans="1:8" x14ac:dyDescent="0.2">
      <c r="A1194" s="6" t="s">
        <v>2351</v>
      </c>
      <c r="B1194" s="6" t="s">
        <v>27</v>
      </c>
      <c r="C1194" s="7" t="s">
        <v>1242</v>
      </c>
      <c r="D1194" s="6" t="s">
        <v>1244</v>
      </c>
      <c r="E1194" s="9">
        <v>1189</v>
      </c>
      <c r="F1194" s="15">
        <v>5</v>
      </c>
      <c r="G1194" s="15" t="s">
        <v>1281</v>
      </c>
      <c r="H1194" s="16" t="s">
        <v>107</v>
      </c>
    </row>
    <row r="1195" spans="1:8" x14ac:dyDescent="0.2">
      <c r="A1195" s="6" t="s">
        <v>2351</v>
      </c>
      <c r="B1195" s="6" t="s">
        <v>27</v>
      </c>
      <c r="C1195" s="7" t="s">
        <v>1239</v>
      </c>
      <c r="D1195" s="6" t="s">
        <v>1276</v>
      </c>
      <c r="E1195" s="9">
        <f>1053*2</f>
        <v>2106</v>
      </c>
      <c r="F1195" s="15">
        <v>5</v>
      </c>
      <c r="G1195" s="15" t="s">
        <v>1281</v>
      </c>
      <c r="H1195" s="6" t="s">
        <v>1279</v>
      </c>
    </row>
    <row r="1196" spans="1:8" x14ac:dyDescent="0.2">
      <c r="A1196" s="6" t="s">
        <v>2351</v>
      </c>
      <c r="B1196" s="6" t="s">
        <v>27</v>
      </c>
      <c r="C1196" s="7" t="s">
        <v>1232</v>
      </c>
      <c r="D1196" s="6" t="s">
        <v>1234</v>
      </c>
      <c r="E1196" s="9">
        <f>189.99*4</f>
        <v>759.96</v>
      </c>
      <c r="F1196" s="15">
        <v>5</v>
      </c>
      <c r="G1196" s="15" t="s">
        <v>1281</v>
      </c>
      <c r="H1196" s="16" t="s">
        <v>1235</v>
      </c>
    </row>
    <row r="1197" spans="1:8" x14ac:dyDescent="0.2">
      <c r="A1197" s="6" t="s">
        <v>2351</v>
      </c>
      <c r="B1197" s="6" t="s">
        <v>27</v>
      </c>
      <c r="C1197" s="7" t="s">
        <v>1233</v>
      </c>
      <c r="D1197" s="6" t="s">
        <v>1236</v>
      </c>
      <c r="E1197" s="9">
        <f>340+110</f>
        <v>450</v>
      </c>
      <c r="F1197" s="15">
        <v>5</v>
      </c>
      <c r="G1197" s="15" t="s">
        <v>1281</v>
      </c>
      <c r="H1197" s="16" t="s">
        <v>1235</v>
      </c>
    </row>
    <row r="1198" spans="1:8" x14ac:dyDescent="0.2">
      <c r="A1198" s="6" t="s">
        <v>2351</v>
      </c>
      <c r="B1198" s="6" t="s">
        <v>335</v>
      </c>
      <c r="C1198" s="7" t="s">
        <v>2040</v>
      </c>
      <c r="D1198" s="6" t="s">
        <v>2041</v>
      </c>
      <c r="E1198" s="9">
        <v>240</v>
      </c>
      <c r="F1198" s="15">
        <v>4</v>
      </c>
      <c r="G1198" s="15" t="s">
        <v>1281</v>
      </c>
      <c r="H1198" s="6" t="s">
        <v>1382</v>
      </c>
    </row>
    <row r="1199" spans="1:8" x14ac:dyDescent="0.2">
      <c r="A1199" s="6" t="s">
        <v>2351</v>
      </c>
      <c r="B1199" s="6" t="s">
        <v>335</v>
      </c>
      <c r="C1199" s="7" t="s">
        <v>2038</v>
      </c>
      <c r="D1199" s="6" t="s">
        <v>2039</v>
      </c>
      <c r="E1199" s="9">
        <v>260</v>
      </c>
      <c r="F1199" s="15">
        <v>9</v>
      </c>
      <c r="G1199" s="15" t="s">
        <v>1281</v>
      </c>
      <c r="H1199" s="6" t="s">
        <v>1357</v>
      </c>
    </row>
    <row r="1200" spans="1:8" x14ac:dyDescent="0.2">
      <c r="A1200" s="6" t="s">
        <v>2351</v>
      </c>
      <c r="B1200" s="6" t="s">
        <v>2350</v>
      </c>
      <c r="C1200" s="7" t="s">
        <v>2012</v>
      </c>
      <c r="D1200" s="6" t="s">
        <v>2013</v>
      </c>
      <c r="E1200" s="9">
        <v>407</v>
      </c>
      <c r="F1200" s="15">
        <v>5</v>
      </c>
      <c r="G1200" s="15" t="s">
        <v>1281</v>
      </c>
      <c r="H1200" s="6" t="s">
        <v>1496</v>
      </c>
    </row>
    <row r="1201" spans="1:8" x14ac:dyDescent="0.2">
      <c r="A1201" s="6" t="s">
        <v>2351</v>
      </c>
      <c r="B1201" s="6" t="s">
        <v>2350</v>
      </c>
      <c r="C1201" s="7" t="s">
        <v>1241</v>
      </c>
      <c r="D1201" s="6" t="s">
        <v>2017</v>
      </c>
      <c r="E1201" s="9">
        <v>40</v>
      </c>
      <c r="F1201" s="15">
        <v>5</v>
      </c>
      <c r="G1201" s="15" t="s">
        <v>1281</v>
      </c>
      <c r="H1201" s="6" t="s">
        <v>1496</v>
      </c>
    </row>
    <row r="1202" spans="1:8" x14ac:dyDescent="0.2">
      <c r="A1202" s="6" t="s">
        <v>2351</v>
      </c>
      <c r="B1202" s="6" t="s">
        <v>2350</v>
      </c>
      <c r="C1202" s="7" t="s">
        <v>1241</v>
      </c>
      <c r="D1202" s="6" t="s">
        <v>2020</v>
      </c>
      <c r="E1202" s="9">
        <v>20</v>
      </c>
      <c r="F1202" s="15">
        <v>5</v>
      </c>
      <c r="G1202" s="15" t="s">
        <v>1281</v>
      </c>
      <c r="H1202" s="6" t="s">
        <v>1496</v>
      </c>
    </row>
    <row r="1203" spans="1:8" x14ac:dyDescent="0.2">
      <c r="A1203" s="6" t="s">
        <v>2351</v>
      </c>
      <c r="B1203" s="6" t="s">
        <v>2350</v>
      </c>
      <c r="C1203" s="7" t="s">
        <v>2021</v>
      </c>
      <c r="D1203" s="6" t="s">
        <v>2022</v>
      </c>
      <c r="E1203" s="9">
        <v>70</v>
      </c>
      <c r="F1203" s="15">
        <v>5</v>
      </c>
      <c r="G1203" s="15" t="s">
        <v>1281</v>
      </c>
      <c r="H1203" s="6" t="s">
        <v>1496</v>
      </c>
    </row>
    <row r="1204" spans="1:8" x14ac:dyDescent="0.2">
      <c r="A1204" s="6" t="s">
        <v>2351</v>
      </c>
      <c r="B1204" s="6" t="s">
        <v>2350</v>
      </c>
      <c r="C1204" s="7" t="s">
        <v>2028</v>
      </c>
      <c r="D1204" s="6" t="s">
        <v>2029</v>
      </c>
      <c r="E1204" s="9">
        <v>45</v>
      </c>
      <c r="F1204" s="15">
        <v>39</v>
      </c>
      <c r="G1204" s="15" t="s">
        <v>1281</v>
      </c>
      <c r="H1204" s="6" t="s">
        <v>1448</v>
      </c>
    </row>
    <row r="1205" spans="1:8" x14ac:dyDescent="0.2">
      <c r="A1205" s="6" t="s">
        <v>2351</v>
      </c>
      <c r="B1205" s="6" t="s">
        <v>2350</v>
      </c>
      <c r="C1205" s="7" t="s">
        <v>2028</v>
      </c>
      <c r="D1205" s="6" t="s">
        <v>2027</v>
      </c>
      <c r="E1205" s="9">
        <v>80</v>
      </c>
      <c r="F1205" s="15">
        <v>10</v>
      </c>
      <c r="G1205" s="15" t="s">
        <v>1281</v>
      </c>
      <c r="H1205" s="6" t="s">
        <v>1374</v>
      </c>
    </row>
    <row r="1206" spans="1:8" x14ac:dyDescent="0.2">
      <c r="A1206" s="6" t="s">
        <v>2351</v>
      </c>
      <c r="B1206" s="6" t="s">
        <v>2350</v>
      </c>
      <c r="C1206" s="7" t="s">
        <v>207</v>
      </c>
      <c r="D1206" s="6" t="s">
        <v>1684</v>
      </c>
      <c r="E1206" s="9">
        <v>75</v>
      </c>
      <c r="F1206" s="15">
        <v>17</v>
      </c>
      <c r="G1206" s="15" t="s">
        <v>1282</v>
      </c>
      <c r="H1206" s="6" t="s">
        <v>1682</v>
      </c>
    </row>
    <row r="1207" spans="1:8" x14ac:dyDescent="0.2">
      <c r="A1207" s="6" t="s">
        <v>2351</v>
      </c>
      <c r="B1207" s="6" t="s">
        <v>2350</v>
      </c>
      <c r="C1207" s="7" t="s">
        <v>2023</v>
      </c>
      <c r="D1207" s="6" t="s">
        <v>2024</v>
      </c>
      <c r="E1207" s="9">
        <v>16</v>
      </c>
      <c r="F1207" s="15">
        <v>5</v>
      </c>
      <c r="G1207" s="15" t="s">
        <v>1281</v>
      </c>
      <c r="H1207" s="6" t="s">
        <v>634</v>
      </c>
    </row>
    <row r="1208" spans="1:8" x14ac:dyDescent="0.2">
      <c r="A1208" s="6" t="s">
        <v>2351</v>
      </c>
      <c r="B1208" s="6" t="s">
        <v>2350</v>
      </c>
      <c r="C1208" s="7" t="s">
        <v>2014</v>
      </c>
      <c r="D1208" s="6" t="s">
        <v>2015</v>
      </c>
      <c r="E1208" s="9">
        <v>50</v>
      </c>
      <c r="F1208" s="15">
        <v>5</v>
      </c>
      <c r="G1208" s="15" t="s">
        <v>1281</v>
      </c>
      <c r="H1208" s="6" t="s">
        <v>1496</v>
      </c>
    </row>
    <row r="1209" spans="1:8" x14ac:dyDescent="0.2">
      <c r="A1209" s="6" t="s">
        <v>2351</v>
      </c>
      <c r="B1209" s="6" t="s">
        <v>2350</v>
      </c>
      <c r="C1209" s="7" t="s">
        <v>2014</v>
      </c>
      <c r="D1209" s="6" t="s">
        <v>2016</v>
      </c>
      <c r="E1209" s="9">
        <v>75</v>
      </c>
      <c r="F1209" s="15">
        <v>5</v>
      </c>
      <c r="G1209" s="15" t="s">
        <v>1281</v>
      </c>
      <c r="H1209" s="6" t="s">
        <v>1496</v>
      </c>
    </row>
    <row r="1210" spans="1:8" x14ac:dyDescent="0.2">
      <c r="A1210" s="6" t="s">
        <v>2351</v>
      </c>
      <c r="B1210" s="6" t="s">
        <v>2350</v>
      </c>
      <c r="C1210" s="7" t="s">
        <v>2018</v>
      </c>
      <c r="D1210" s="6" t="s">
        <v>2019</v>
      </c>
      <c r="E1210" s="9">
        <v>180</v>
      </c>
      <c r="F1210" s="15">
        <v>5</v>
      </c>
      <c r="G1210" s="15" t="s">
        <v>1281</v>
      </c>
      <c r="H1210" s="6" t="s">
        <v>1496</v>
      </c>
    </row>
    <row r="1211" spans="1:8" x14ac:dyDescent="0.2">
      <c r="A1211" s="6" t="s">
        <v>2351</v>
      </c>
      <c r="B1211" s="6" t="s">
        <v>2350</v>
      </c>
      <c r="C1211" s="7" t="s">
        <v>2025</v>
      </c>
      <c r="D1211" s="6" t="s">
        <v>2026</v>
      </c>
      <c r="E1211" s="9">
        <v>25</v>
      </c>
      <c r="F1211" s="15">
        <v>5</v>
      </c>
      <c r="G1211" s="15" t="s">
        <v>1281</v>
      </c>
      <c r="H1211" s="6" t="s">
        <v>1496</v>
      </c>
    </row>
    <row r="1212" spans="1:8" x14ac:dyDescent="0.2">
      <c r="A1212" s="6" t="s">
        <v>2351</v>
      </c>
      <c r="B1212" s="6" t="s">
        <v>39</v>
      </c>
      <c r="C1212" s="7" t="s">
        <v>2191</v>
      </c>
      <c r="D1212" s="6" t="s">
        <v>2192</v>
      </c>
      <c r="E1212" s="9">
        <v>70</v>
      </c>
      <c r="F1212" s="15">
        <v>2</v>
      </c>
      <c r="G1212" s="15" t="s">
        <v>1281</v>
      </c>
      <c r="H1212" s="16" t="s">
        <v>634</v>
      </c>
    </row>
    <row r="1213" spans="1:8" x14ac:dyDescent="0.2">
      <c r="A1213" s="6" t="s">
        <v>2351</v>
      </c>
      <c r="B1213" s="6" t="s">
        <v>39</v>
      </c>
      <c r="C1213" s="7" t="s">
        <v>2197</v>
      </c>
      <c r="D1213" s="6" t="s">
        <v>2198</v>
      </c>
      <c r="E1213" s="9">
        <v>48</v>
      </c>
      <c r="F1213" s="15">
        <v>2</v>
      </c>
      <c r="G1213" s="15" t="s">
        <v>1281</v>
      </c>
      <c r="H1213" s="16" t="s">
        <v>631</v>
      </c>
    </row>
    <row r="1214" spans="1:8" x14ac:dyDescent="0.2">
      <c r="A1214" s="6" t="s">
        <v>2351</v>
      </c>
      <c r="B1214" s="6" t="s">
        <v>39</v>
      </c>
      <c r="C1214" s="7" t="s">
        <v>2194</v>
      </c>
      <c r="D1214" s="6" t="s">
        <v>2194</v>
      </c>
      <c r="E1214" s="9">
        <v>48</v>
      </c>
      <c r="F1214" s="15">
        <v>1</v>
      </c>
      <c r="G1214" s="15" t="s">
        <v>1282</v>
      </c>
      <c r="H1214" s="16" t="s">
        <v>634</v>
      </c>
    </row>
    <row r="1215" spans="1:8" x14ac:dyDescent="0.2">
      <c r="A1215" s="6" t="s">
        <v>2351</v>
      </c>
      <c r="B1215" s="6" t="s">
        <v>346</v>
      </c>
      <c r="C1215" s="7" t="s">
        <v>2036</v>
      </c>
      <c r="D1215" s="6" t="s">
        <v>2037</v>
      </c>
      <c r="E1215" s="9">
        <v>100</v>
      </c>
      <c r="F1215" s="15">
        <v>9</v>
      </c>
      <c r="G1215" s="15" t="s">
        <v>1281</v>
      </c>
      <c r="H1215" s="6" t="s">
        <v>2035</v>
      </c>
    </row>
    <row r="1216" spans="1:8" x14ac:dyDescent="0.2">
      <c r="A1216" s="6" t="s">
        <v>2351</v>
      </c>
      <c r="B1216" s="6" t="s">
        <v>346</v>
      </c>
      <c r="C1216" s="7" t="s">
        <v>2033</v>
      </c>
      <c r="D1216" s="6" t="s">
        <v>2034</v>
      </c>
      <c r="E1216" s="9">
        <v>29</v>
      </c>
      <c r="F1216" s="15">
        <v>27</v>
      </c>
      <c r="G1216" s="15" t="s">
        <v>1281</v>
      </c>
      <c r="H1216" s="6" t="s">
        <v>2035</v>
      </c>
    </row>
    <row r="1217" spans="1:8" x14ac:dyDescent="0.2">
      <c r="A1217" s="6" t="s">
        <v>24</v>
      </c>
      <c r="B1217" s="6" t="s">
        <v>175</v>
      </c>
      <c r="C1217" s="6" t="s">
        <v>25</v>
      </c>
      <c r="D1217" s="6" t="s">
        <v>32</v>
      </c>
      <c r="E1217" s="9">
        <v>850</v>
      </c>
      <c r="F1217" s="15">
        <v>1</v>
      </c>
      <c r="G1217" s="15" t="s">
        <v>1282</v>
      </c>
      <c r="H1217" s="6" t="s">
        <v>1272</v>
      </c>
    </row>
    <row r="1218" spans="1:8" x14ac:dyDescent="0.2">
      <c r="A1218" s="6" t="s">
        <v>24</v>
      </c>
      <c r="B1218" s="6" t="s">
        <v>27</v>
      </c>
      <c r="C1218" s="6" t="s">
        <v>26</v>
      </c>
      <c r="D1218" s="6" t="s">
        <v>623</v>
      </c>
      <c r="E1218" s="9">
        <v>1300</v>
      </c>
      <c r="F1218" s="15">
        <v>4</v>
      </c>
      <c r="G1218" s="15" t="s">
        <v>1281</v>
      </c>
      <c r="H1218" s="6" t="s">
        <v>1272</v>
      </c>
    </row>
    <row r="1219" spans="1:8" x14ac:dyDescent="0.2">
      <c r="A1219" s="6" t="s">
        <v>24</v>
      </c>
      <c r="B1219" s="6" t="s">
        <v>27</v>
      </c>
      <c r="C1219" s="6" t="s">
        <v>29</v>
      </c>
      <c r="D1219" s="6" t="s">
        <v>31</v>
      </c>
      <c r="E1219" s="9">
        <v>150</v>
      </c>
      <c r="F1219" s="15">
        <v>4</v>
      </c>
      <c r="G1219" s="15" t="s">
        <v>1281</v>
      </c>
      <c r="H1219" s="6" t="s">
        <v>2218</v>
      </c>
    </row>
    <row r="1220" spans="1:8" x14ac:dyDescent="0.2">
      <c r="A1220" s="6" t="s">
        <v>24</v>
      </c>
      <c r="B1220" s="6" t="s">
        <v>27</v>
      </c>
      <c r="C1220" s="6" t="s">
        <v>33</v>
      </c>
      <c r="D1220" s="6" t="s">
        <v>34</v>
      </c>
      <c r="E1220" s="9">
        <v>1800</v>
      </c>
      <c r="F1220" s="15">
        <v>4</v>
      </c>
      <c r="G1220" s="15" t="s">
        <v>1281</v>
      </c>
      <c r="H1220" s="6" t="s">
        <v>625</v>
      </c>
    </row>
    <row r="1221" spans="1:8" x14ac:dyDescent="0.2">
      <c r="A1221" s="6" t="s">
        <v>24</v>
      </c>
      <c r="B1221" s="6" t="s">
        <v>27</v>
      </c>
      <c r="C1221" s="7" t="s">
        <v>615</v>
      </c>
      <c r="D1221" s="6" t="s">
        <v>616</v>
      </c>
      <c r="E1221" s="9">
        <v>250</v>
      </c>
      <c r="F1221" s="15">
        <v>4</v>
      </c>
      <c r="G1221" s="15" t="s">
        <v>1281</v>
      </c>
      <c r="H1221" s="6" t="s">
        <v>310</v>
      </c>
    </row>
    <row r="1222" spans="1:8" x14ac:dyDescent="0.2">
      <c r="A1222" s="6" t="s">
        <v>24</v>
      </c>
      <c r="B1222" s="6" t="s">
        <v>39</v>
      </c>
      <c r="C1222" s="7" t="s">
        <v>215</v>
      </c>
      <c r="D1222" s="6" t="s">
        <v>216</v>
      </c>
      <c r="E1222" s="9">
        <f>560+850+400</f>
        <v>1810</v>
      </c>
      <c r="F1222" s="15">
        <v>2</v>
      </c>
      <c r="G1222" s="15" t="s">
        <v>1282</v>
      </c>
      <c r="H1222" s="16" t="s">
        <v>217</v>
      </c>
    </row>
    <row r="1223" spans="1:8" x14ac:dyDescent="0.2">
      <c r="A1223" s="6" t="s">
        <v>24</v>
      </c>
      <c r="B1223" s="6" t="s">
        <v>39</v>
      </c>
      <c r="C1223" s="7" t="s">
        <v>518</v>
      </c>
      <c r="D1223" s="6" t="s">
        <v>519</v>
      </c>
      <c r="E1223" s="9">
        <v>650</v>
      </c>
      <c r="F1223" s="15">
        <v>2</v>
      </c>
      <c r="G1223" s="15" t="s">
        <v>1281</v>
      </c>
      <c r="H1223" s="16" t="s">
        <v>276</v>
      </c>
    </row>
    <row r="1224" spans="1:8" x14ac:dyDescent="0.2">
      <c r="A1224" s="6" t="s">
        <v>24</v>
      </c>
      <c r="B1224" s="6" t="s">
        <v>39</v>
      </c>
      <c r="C1224" s="6" t="s">
        <v>62</v>
      </c>
      <c r="D1224" s="6" t="s">
        <v>50</v>
      </c>
      <c r="E1224" s="9">
        <v>6500</v>
      </c>
      <c r="F1224" s="15">
        <v>5</v>
      </c>
      <c r="G1224" s="15" t="s">
        <v>1281</v>
      </c>
      <c r="H1224" s="16" t="s">
        <v>64</v>
      </c>
    </row>
    <row r="1225" spans="1:8" x14ac:dyDescent="0.2">
      <c r="A1225" s="6" t="s">
        <v>1196</v>
      </c>
      <c r="B1225" s="6" t="s">
        <v>27</v>
      </c>
      <c r="C1225" s="7" t="s">
        <v>309</v>
      </c>
      <c r="D1225" s="6" t="s">
        <v>1190</v>
      </c>
      <c r="E1225" s="9">
        <v>2787</v>
      </c>
      <c r="F1225" s="15">
        <v>2</v>
      </c>
      <c r="G1225" s="15" t="s">
        <v>1282</v>
      </c>
      <c r="H1225" s="16" t="s">
        <v>1265</v>
      </c>
    </row>
    <row r="1226" spans="1:8" x14ac:dyDescent="0.2">
      <c r="A1226" s="6" t="s">
        <v>1196</v>
      </c>
      <c r="B1226" s="6" t="s">
        <v>27</v>
      </c>
      <c r="C1226" s="7" t="s">
        <v>309</v>
      </c>
      <c r="D1226" s="6" t="s">
        <v>1189</v>
      </c>
      <c r="E1226" s="9">
        <v>3368</v>
      </c>
      <c r="F1226" s="15">
        <v>2</v>
      </c>
      <c r="G1226" s="15" t="s">
        <v>1282</v>
      </c>
      <c r="H1226" s="16" t="s">
        <v>1265</v>
      </c>
    </row>
    <row r="1227" spans="1:8" x14ac:dyDescent="0.2">
      <c r="A1227" s="6" t="s">
        <v>1196</v>
      </c>
      <c r="B1227" s="6" t="s">
        <v>27</v>
      </c>
      <c r="C1227" s="7" t="s">
        <v>309</v>
      </c>
      <c r="D1227" s="6" t="s">
        <v>1191</v>
      </c>
      <c r="E1227" s="9">
        <v>1660</v>
      </c>
      <c r="F1227" s="15">
        <v>2</v>
      </c>
      <c r="G1227" s="15" t="s">
        <v>1282</v>
      </c>
      <c r="H1227" s="16" t="s">
        <v>1265</v>
      </c>
    </row>
    <row r="1228" spans="1:8" x14ac:dyDescent="0.2">
      <c r="A1228" s="6" t="s">
        <v>1196</v>
      </c>
      <c r="B1228" s="6" t="s">
        <v>27</v>
      </c>
      <c r="C1228" s="7" t="s">
        <v>309</v>
      </c>
      <c r="D1228" s="6" t="s">
        <v>1193</v>
      </c>
      <c r="E1228" s="9">
        <v>413</v>
      </c>
      <c r="F1228" s="15">
        <v>2</v>
      </c>
      <c r="G1228" s="15" t="s">
        <v>1282</v>
      </c>
      <c r="H1228" s="16" t="s">
        <v>1265</v>
      </c>
    </row>
    <row r="1229" spans="1:8" x14ac:dyDescent="0.2">
      <c r="A1229" s="6" t="s">
        <v>1196</v>
      </c>
      <c r="B1229" s="6" t="s">
        <v>27</v>
      </c>
      <c r="C1229" s="7" t="s">
        <v>309</v>
      </c>
      <c r="D1229" s="6" t="s">
        <v>1192</v>
      </c>
      <c r="E1229" s="9">
        <v>707</v>
      </c>
      <c r="F1229" s="15">
        <v>2</v>
      </c>
      <c r="G1229" s="15" t="s">
        <v>1282</v>
      </c>
      <c r="H1229" s="16" t="s">
        <v>1265</v>
      </c>
    </row>
    <row r="1230" spans="1:8" x14ac:dyDescent="0.2">
      <c r="A1230" s="6" t="s">
        <v>208</v>
      </c>
      <c r="B1230" s="6" t="s">
        <v>27</v>
      </c>
      <c r="C1230" s="7" t="s">
        <v>209</v>
      </c>
      <c r="D1230" s="6" t="s">
        <v>213</v>
      </c>
      <c r="E1230" s="9">
        <v>1148</v>
      </c>
      <c r="F1230" s="15">
        <v>2</v>
      </c>
      <c r="G1230" s="15" t="s">
        <v>1281</v>
      </c>
      <c r="H1230" s="6" t="s">
        <v>212</v>
      </c>
    </row>
    <row r="1231" spans="1:8" x14ac:dyDescent="0.2">
      <c r="A1231" s="6" t="s">
        <v>208</v>
      </c>
      <c r="B1231" s="6" t="s">
        <v>27</v>
      </c>
      <c r="C1231" s="6" t="s">
        <v>1195</v>
      </c>
      <c r="D1231" s="6" t="s">
        <v>1188</v>
      </c>
      <c r="E1231" s="9">
        <f>855.95*2</f>
        <v>1711.9</v>
      </c>
      <c r="F1231" s="15">
        <v>6</v>
      </c>
      <c r="G1231" s="15" t="s">
        <v>1282</v>
      </c>
      <c r="H1231" s="16" t="s">
        <v>1265</v>
      </c>
    </row>
    <row r="1232" spans="1:8" x14ac:dyDescent="0.2">
      <c r="A1232" s="6" t="s">
        <v>208</v>
      </c>
      <c r="B1232" s="6" t="s">
        <v>27</v>
      </c>
      <c r="C1232" s="6" t="s">
        <v>1194</v>
      </c>
      <c r="D1232" s="6" t="s">
        <v>1187</v>
      </c>
      <c r="E1232" s="9">
        <v>607</v>
      </c>
      <c r="F1232" s="15">
        <v>6</v>
      </c>
      <c r="G1232" s="15" t="s">
        <v>1282</v>
      </c>
      <c r="H1232" s="16" t="s">
        <v>1265</v>
      </c>
    </row>
    <row r="1233" spans="1:8" x14ac:dyDescent="0.2">
      <c r="A1233" s="6" t="s">
        <v>208</v>
      </c>
      <c r="B1233" s="6" t="s">
        <v>27</v>
      </c>
      <c r="C1233" s="6" t="s">
        <v>28</v>
      </c>
      <c r="D1233" s="6" t="s">
        <v>30</v>
      </c>
      <c r="E1233" s="9">
        <v>150</v>
      </c>
      <c r="F1233" s="15">
        <v>15</v>
      </c>
      <c r="G1233" s="15" t="s">
        <v>1281</v>
      </c>
      <c r="H1233" s="6"/>
    </row>
    <row r="1234" spans="1:8" x14ac:dyDescent="0.2">
      <c r="A1234" s="6" t="s">
        <v>208</v>
      </c>
      <c r="B1234" s="6" t="s">
        <v>39</v>
      </c>
      <c r="C1234" s="7" t="s">
        <v>304</v>
      </c>
      <c r="D1234" s="6" t="s">
        <v>305</v>
      </c>
      <c r="E1234" s="9">
        <v>500</v>
      </c>
      <c r="F1234" s="15">
        <v>5</v>
      </c>
      <c r="G1234" s="15" t="s">
        <v>1281</v>
      </c>
      <c r="H1234" s="16"/>
    </row>
    <row r="1235" spans="1:8" x14ac:dyDescent="0.2">
      <c r="A1235" s="6" t="s">
        <v>74</v>
      </c>
      <c r="B1235" s="6" t="s">
        <v>4</v>
      </c>
      <c r="C1235" s="7" t="s">
        <v>271</v>
      </c>
      <c r="D1235" s="6" t="s">
        <v>362</v>
      </c>
      <c r="E1235" s="9">
        <v>2000</v>
      </c>
      <c r="F1235" s="15">
        <v>75</v>
      </c>
      <c r="G1235" s="15" t="s">
        <v>1281</v>
      </c>
      <c r="H1235" s="6"/>
    </row>
    <row r="1236" spans="1:8" x14ac:dyDescent="0.2">
      <c r="A1236" s="6" t="s">
        <v>74</v>
      </c>
      <c r="B1236" s="6" t="s">
        <v>4</v>
      </c>
      <c r="C1236" s="6" t="s">
        <v>12</v>
      </c>
      <c r="D1236" s="6" t="s">
        <v>14</v>
      </c>
      <c r="E1236" s="9">
        <v>1500</v>
      </c>
      <c r="F1236" s="15">
        <v>2</v>
      </c>
      <c r="G1236" s="15" t="s">
        <v>1282</v>
      </c>
      <c r="H1236" s="16" t="s">
        <v>11</v>
      </c>
    </row>
    <row r="1237" spans="1:8" x14ac:dyDescent="0.2">
      <c r="A1237" s="6" t="s">
        <v>74</v>
      </c>
      <c r="B1237" s="6" t="s">
        <v>4</v>
      </c>
      <c r="C1237" s="6" t="s">
        <v>16</v>
      </c>
      <c r="D1237" s="6" t="s">
        <v>17</v>
      </c>
      <c r="E1237" s="9">
        <v>3000</v>
      </c>
      <c r="F1237" s="15">
        <v>1</v>
      </c>
      <c r="G1237" s="15" t="s">
        <v>1282</v>
      </c>
      <c r="H1237" s="16" t="s">
        <v>536</v>
      </c>
    </row>
    <row r="1238" spans="1:8" x14ac:dyDescent="0.2">
      <c r="A1238" s="6" t="s">
        <v>74</v>
      </c>
      <c r="B1238" s="6" t="s">
        <v>4</v>
      </c>
      <c r="C1238" s="7" t="s">
        <v>226</v>
      </c>
      <c r="D1238" s="6" t="s">
        <v>541</v>
      </c>
      <c r="E1238" s="9">
        <v>185</v>
      </c>
      <c r="F1238" s="15">
        <v>4</v>
      </c>
      <c r="G1238" s="15" t="s">
        <v>1281</v>
      </c>
      <c r="H1238" s="6" t="s">
        <v>129</v>
      </c>
    </row>
    <row r="1239" spans="1:8" x14ac:dyDescent="0.2">
      <c r="A1239" s="6" t="s">
        <v>74</v>
      </c>
      <c r="B1239" s="6" t="s">
        <v>4</v>
      </c>
      <c r="C1239" s="6" t="s">
        <v>537</v>
      </c>
      <c r="D1239" s="6" t="s">
        <v>18</v>
      </c>
      <c r="E1239" s="9">
        <f>187+1239</f>
        <v>1426</v>
      </c>
      <c r="F1239" s="15">
        <v>1</v>
      </c>
      <c r="G1239" s="15" t="s">
        <v>1282</v>
      </c>
      <c r="H1239" s="16" t="s">
        <v>19</v>
      </c>
    </row>
    <row r="1240" spans="1:8" x14ac:dyDescent="0.2">
      <c r="A1240" s="6" t="s">
        <v>74</v>
      </c>
      <c r="B1240" s="6" t="s">
        <v>4</v>
      </c>
      <c r="C1240" s="7" t="s">
        <v>272</v>
      </c>
      <c r="D1240" s="6" t="s">
        <v>273</v>
      </c>
      <c r="E1240" s="9">
        <v>500</v>
      </c>
      <c r="F1240" s="15">
        <v>52</v>
      </c>
      <c r="G1240" s="15" t="s">
        <v>1281</v>
      </c>
      <c r="H1240" s="6" t="s">
        <v>274</v>
      </c>
    </row>
    <row r="1241" spans="1:8" x14ac:dyDescent="0.2">
      <c r="A1241" s="6" t="s">
        <v>74</v>
      </c>
      <c r="B1241" s="6" t="s">
        <v>4</v>
      </c>
      <c r="C1241" s="6" t="s">
        <v>22</v>
      </c>
      <c r="D1241" s="6" t="s">
        <v>275</v>
      </c>
      <c r="E1241" s="9">
        <v>459</v>
      </c>
      <c r="F1241" s="15">
        <v>6</v>
      </c>
      <c r="G1241" s="15" t="s">
        <v>1281</v>
      </c>
      <c r="H1241" s="6" t="s">
        <v>276</v>
      </c>
    </row>
    <row r="1242" spans="1:8" x14ac:dyDescent="0.2">
      <c r="A1242" s="6" t="s">
        <v>74</v>
      </c>
      <c r="B1242" s="6" t="s">
        <v>4</v>
      </c>
      <c r="C1242" s="6" t="s">
        <v>15</v>
      </c>
      <c r="D1242" s="6" t="s">
        <v>20</v>
      </c>
      <c r="E1242" s="9">
        <v>750</v>
      </c>
      <c r="F1242" s="15">
        <v>4</v>
      </c>
      <c r="G1242" s="15" t="s">
        <v>1281</v>
      </c>
      <c r="H1242" s="6"/>
    </row>
    <row r="1243" spans="1:8" x14ac:dyDescent="0.2">
      <c r="A1243" s="6" t="s">
        <v>74</v>
      </c>
      <c r="B1243" s="6" t="s">
        <v>4</v>
      </c>
      <c r="C1243" s="6" t="s">
        <v>21</v>
      </c>
      <c r="D1243" s="6" t="s">
        <v>23</v>
      </c>
      <c r="E1243" s="9">
        <v>350</v>
      </c>
      <c r="F1243" s="15">
        <v>6</v>
      </c>
      <c r="G1243" s="15" t="s">
        <v>1281</v>
      </c>
      <c r="H1243" s="6"/>
    </row>
    <row r="1244" spans="1:8" x14ac:dyDescent="0.2">
      <c r="A1244" s="6" t="s">
        <v>74</v>
      </c>
      <c r="B1244" s="6" t="s">
        <v>4</v>
      </c>
      <c r="C1244" s="7" t="s">
        <v>10</v>
      </c>
      <c r="D1244" s="6" t="s">
        <v>280</v>
      </c>
      <c r="E1244" s="9">
        <v>500</v>
      </c>
      <c r="F1244" s="15">
        <v>6</v>
      </c>
      <c r="G1244" s="15" t="s">
        <v>1281</v>
      </c>
      <c r="H1244" s="6"/>
    </row>
    <row r="1245" spans="1:8" x14ac:dyDescent="0.2">
      <c r="A1245" s="6" t="s">
        <v>74</v>
      </c>
      <c r="B1245" s="6" t="s">
        <v>4</v>
      </c>
      <c r="C1245" s="7" t="s">
        <v>559</v>
      </c>
      <c r="D1245" s="6" t="s">
        <v>560</v>
      </c>
      <c r="E1245" s="9">
        <v>1500</v>
      </c>
      <c r="F1245" s="15">
        <v>1</v>
      </c>
      <c r="G1245" s="15" t="s">
        <v>1282</v>
      </c>
      <c r="H1245" s="6"/>
    </row>
    <row r="1246" spans="1:8" x14ac:dyDescent="0.2">
      <c r="A1246" s="6" t="s">
        <v>74</v>
      </c>
      <c r="B1246" s="6" t="s">
        <v>39</v>
      </c>
      <c r="C1246" s="7" t="s">
        <v>79</v>
      </c>
      <c r="D1246" s="6" t="s">
        <v>80</v>
      </c>
      <c r="E1246" s="9">
        <v>750</v>
      </c>
      <c r="F1246" s="15">
        <v>8</v>
      </c>
      <c r="G1246" s="15" t="s">
        <v>1281</v>
      </c>
      <c r="H1246" s="16" t="s">
        <v>67</v>
      </c>
    </row>
    <row r="1247" spans="1:8" x14ac:dyDescent="0.2">
      <c r="A1247" s="6" t="s">
        <v>74</v>
      </c>
      <c r="B1247" s="6" t="s">
        <v>39</v>
      </c>
      <c r="C1247" s="7" t="s">
        <v>252</v>
      </c>
      <c r="D1247" s="6" t="s">
        <v>1215</v>
      </c>
      <c r="E1247" s="9">
        <v>799</v>
      </c>
      <c r="F1247" s="15">
        <v>6</v>
      </c>
      <c r="G1247" s="15" t="s">
        <v>1281</v>
      </c>
      <c r="H1247" s="16" t="s">
        <v>67</v>
      </c>
    </row>
    <row r="1248" spans="1:8" x14ac:dyDescent="0.2">
      <c r="A1248" s="6" t="s">
        <v>74</v>
      </c>
      <c r="B1248" s="6" t="s">
        <v>39</v>
      </c>
      <c r="C1248" s="7" t="s">
        <v>252</v>
      </c>
      <c r="D1248" s="6" t="s">
        <v>253</v>
      </c>
      <c r="E1248" s="9">
        <v>900</v>
      </c>
      <c r="F1248" s="15">
        <v>8</v>
      </c>
      <c r="G1248" s="15" t="s">
        <v>1281</v>
      </c>
      <c r="H1248" s="16" t="s">
        <v>254</v>
      </c>
    </row>
    <row r="1249" spans="1:8" x14ac:dyDescent="0.2">
      <c r="A1249" s="6" t="s">
        <v>74</v>
      </c>
      <c r="B1249" s="6" t="s">
        <v>39</v>
      </c>
      <c r="C1249" s="7" t="s">
        <v>255</v>
      </c>
      <c r="D1249" s="6" t="s">
        <v>257</v>
      </c>
      <c r="E1249" s="9">
        <v>275</v>
      </c>
      <c r="F1249" s="15">
        <v>8</v>
      </c>
      <c r="G1249" s="15" t="s">
        <v>1281</v>
      </c>
      <c r="H1249" s="16" t="s">
        <v>254</v>
      </c>
    </row>
    <row r="1250" spans="1:8" x14ac:dyDescent="0.2">
      <c r="A1250" s="6" t="s">
        <v>74</v>
      </c>
      <c r="B1250" s="6" t="s">
        <v>39</v>
      </c>
      <c r="C1250" s="7" t="s">
        <v>256</v>
      </c>
      <c r="D1250" s="6" t="s">
        <v>538</v>
      </c>
      <c r="E1250" s="9">
        <v>250</v>
      </c>
      <c r="F1250" s="15">
        <v>8</v>
      </c>
      <c r="G1250" s="15" t="s">
        <v>1281</v>
      </c>
      <c r="H1250" s="16" t="s">
        <v>254</v>
      </c>
    </row>
    <row r="1251" spans="1:8" x14ac:dyDescent="0.2">
      <c r="A1251" s="6" t="s">
        <v>74</v>
      </c>
      <c r="B1251" s="6" t="s">
        <v>39</v>
      </c>
      <c r="C1251" s="7" t="s">
        <v>259</v>
      </c>
      <c r="D1251" s="6" t="s">
        <v>260</v>
      </c>
      <c r="E1251" s="9">
        <v>500</v>
      </c>
      <c r="F1251" s="15">
        <v>8</v>
      </c>
      <c r="G1251" s="15" t="s">
        <v>1281</v>
      </c>
      <c r="H1251" s="16" t="s">
        <v>262</v>
      </c>
    </row>
    <row r="1252" spans="1:8" x14ac:dyDescent="0.2">
      <c r="A1252" s="6" t="s">
        <v>74</v>
      </c>
      <c r="B1252" s="6" t="s">
        <v>39</v>
      </c>
      <c r="C1252" s="7" t="s">
        <v>258</v>
      </c>
      <c r="D1252" s="6" t="s">
        <v>261</v>
      </c>
      <c r="E1252" s="9">
        <v>170</v>
      </c>
      <c r="F1252" s="15">
        <v>8</v>
      </c>
      <c r="G1252" s="15" t="s">
        <v>1281</v>
      </c>
      <c r="H1252" s="16" t="s">
        <v>254</v>
      </c>
    </row>
    <row r="1253" spans="1:8" x14ac:dyDescent="0.2">
      <c r="A1253" s="6" t="s">
        <v>74</v>
      </c>
      <c r="B1253" s="6" t="s">
        <v>39</v>
      </c>
      <c r="C1253" s="7" t="s">
        <v>78</v>
      </c>
      <c r="D1253" s="6" t="s">
        <v>579</v>
      </c>
      <c r="E1253" s="9">
        <v>950</v>
      </c>
      <c r="F1253" s="15">
        <v>8</v>
      </c>
      <c r="G1253" s="15" t="s">
        <v>1281</v>
      </c>
      <c r="H1253" s="16" t="s">
        <v>67</v>
      </c>
    </row>
    <row r="1254" spans="1:8" x14ac:dyDescent="0.2">
      <c r="A1254" s="6" t="s">
        <v>74</v>
      </c>
      <c r="B1254" s="6" t="s">
        <v>39</v>
      </c>
      <c r="C1254" s="7" t="s">
        <v>264</v>
      </c>
      <c r="D1254" s="6" t="s">
        <v>265</v>
      </c>
      <c r="E1254" s="9">
        <v>375</v>
      </c>
      <c r="F1254" s="15">
        <v>8</v>
      </c>
      <c r="G1254" s="15" t="s">
        <v>1281</v>
      </c>
      <c r="H1254" s="16" t="s">
        <v>67</v>
      </c>
    </row>
    <row r="1255" spans="1:8" x14ac:dyDescent="0.2">
      <c r="A1255" s="6" t="s">
        <v>74</v>
      </c>
      <c r="B1255" s="6" t="s">
        <v>39</v>
      </c>
      <c r="C1255" s="7" t="s">
        <v>83</v>
      </c>
      <c r="D1255" s="6" t="s">
        <v>263</v>
      </c>
      <c r="E1255" s="9">
        <v>800</v>
      </c>
      <c r="F1255" s="15">
        <v>8</v>
      </c>
      <c r="G1255" s="15" t="s">
        <v>1281</v>
      </c>
      <c r="H1255" s="16" t="s">
        <v>189</v>
      </c>
    </row>
    <row r="1256" spans="1:8" x14ac:dyDescent="0.2">
      <c r="A1256" s="6" t="s">
        <v>74</v>
      </c>
      <c r="B1256" s="6" t="s">
        <v>39</v>
      </c>
      <c r="C1256" s="7" t="s">
        <v>81</v>
      </c>
      <c r="D1256" s="6" t="s">
        <v>88</v>
      </c>
      <c r="E1256" s="9">
        <v>3600</v>
      </c>
      <c r="F1256" s="15">
        <v>8</v>
      </c>
      <c r="G1256" s="15" t="s">
        <v>1281</v>
      </c>
      <c r="H1256" s="16" t="s">
        <v>1294</v>
      </c>
    </row>
    <row r="1257" spans="1:8" x14ac:dyDescent="0.2">
      <c r="A1257" s="6" t="s">
        <v>74</v>
      </c>
      <c r="B1257" s="6" t="s">
        <v>39</v>
      </c>
      <c r="C1257" s="7" t="s">
        <v>1289</v>
      </c>
      <c r="D1257" s="6" t="s">
        <v>1290</v>
      </c>
      <c r="E1257" s="9">
        <v>800</v>
      </c>
      <c r="F1257" s="15">
        <v>6</v>
      </c>
      <c r="G1257" s="15" t="s">
        <v>1281</v>
      </c>
      <c r="H1257" s="16" t="s">
        <v>1291</v>
      </c>
    </row>
    <row r="1258" spans="1:8" x14ac:dyDescent="0.2">
      <c r="A1258" s="6" t="s">
        <v>74</v>
      </c>
      <c r="B1258" s="6" t="s">
        <v>39</v>
      </c>
      <c r="C1258" s="7" t="s">
        <v>1256</v>
      </c>
      <c r="D1258" s="6" t="s">
        <v>1251</v>
      </c>
      <c r="E1258" s="9">
        <v>225</v>
      </c>
      <c r="F1258" s="15">
        <v>8</v>
      </c>
      <c r="G1258" s="15" t="s">
        <v>1281</v>
      </c>
      <c r="H1258" s="16" t="s">
        <v>827</v>
      </c>
    </row>
    <row r="1259" spans="1:8" x14ac:dyDescent="0.2">
      <c r="A1259" s="6" t="s">
        <v>74</v>
      </c>
      <c r="B1259" s="6" t="s">
        <v>39</v>
      </c>
      <c r="C1259" s="7" t="s">
        <v>84</v>
      </c>
      <c r="D1259" s="6" t="s">
        <v>356</v>
      </c>
      <c r="E1259" s="9">
        <v>500</v>
      </c>
      <c r="F1259" s="15">
        <v>8</v>
      </c>
      <c r="G1259" s="15" t="s">
        <v>1281</v>
      </c>
      <c r="H1259" s="6" t="s">
        <v>266</v>
      </c>
    </row>
    <row r="1260" spans="1:8" x14ac:dyDescent="0.2">
      <c r="A1260" s="6" t="s">
        <v>74</v>
      </c>
      <c r="B1260" s="6" t="s">
        <v>39</v>
      </c>
      <c r="C1260" s="7" t="s">
        <v>267</v>
      </c>
      <c r="D1260" s="6" t="s">
        <v>268</v>
      </c>
      <c r="E1260" s="9">
        <v>700</v>
      </c>
      <c r="F1260" s="15">
        <v>8</v>
      </c>
      <c r="G1260" s="15" t="s">
        <v>1281</v>
      </c>
      <c r="H1260" s="16" t="s">
        <v>266</v>
      </c>
    </row>
    <row r="1261" spans="1:8" x14ac:dyDescent="0.2">
      <c r="A1261" s="6" t="s">
        <v>74</v>
      </c>
      <c r="B1261" s="6" t="s">
        <v>39</v>
      </c>
      <c r="C1261" s="7" t="s">
        <v>277</v>
      </c>
      <c r="D1261" s="6" t="s">
        <v>278</v>
      </c>
      <c r="E1261" s="9">
        <v>250</v>
      </c>
      <c r="F1261" s="15">
        <v>8</v>
      </c>
      <c r="G1261" s="15" t="s">
        <v>1281</v>
      </c>
      <c r="H1261" s="16"/>
    </row>
    <row r="1262" spans="1:8" x14ac:dyDescent="0.2">
      <c r="A1262" s="6" t="s">
        <v>74</v>
      </c>
      <c r="B1262" s="6" t="s">
        <v>39</v>
      </c>
      <c r="C1262" s="7" t="s">
        <v>1219</v>
      </c>
      <c r="D1262" s="6" t="s">
        <v>1227</v>
      </c>
      <c r="E1262" s="9">
        <v>400</v>
      </c>
      <c r="F1262" s="15">
        <v>6</v>
      </c>
      <c r="G1262" s="15" t="s">
        <v>1281</v>
      </c>
      <c r="H1262" s="16" t="s">
        <v>67</v>
      </c>
    </row>
    <row r="1263" spans="1:8" x14ac:dyDescent="0.2">
      <c r="A1263" s="6" t="s">
        <v>74</v>
      </c>
      <c r="B1263" s="6" t="s">
        <v>39</v>
      </c>
      <c r="C1263" s="7" t="s">
        <v>85</v>
      </c>
      <c r="D1263" s="6" t="s">
        <v>1211</v>
      </c>
      <c r="E1263" s="9">
        <v>629</v>
      </c>
      <c r="F1263" s="15">
        <v>8</v>
      </c>
      <c r="G1263" s="15" t="s">
        <v>1281</v>
      </c>
      <c r="H1263" s="16" t="s">
        <v>67</v>
      </c>
    </row>
    <row r="1264" spans="1:8" x14ac:dyDescent="0.2">
      <c r="A1264" s="6" t="s">
        <v>74</v>
      </c>
      <c r="B1264" s="6" t="s">
        <v>39</v>
      </c>
      <c r="C1264" s="7" t="s">
        <v>1214</v>
      </c>
      <c r="D1264" s="6" t="s">
        <v>1217</v>
      </c>
      <c r="E1264" s="9">
        <v>20</v>
      </c>
      <c r="F1264" s="15">
        <v>6</v>
      </c>
      <c r="G1264" s="15" t="s">
        <v>1281</v>
      </c>
      <c r="H1264" s="16" t="s">
        <v>67</v>
      </c>
    </row>
    <row r="1265" spans="1:8" x14ac:dyDescent="0.2">
      <c r="A1265" s="6" t="s">
        <v>74</v>
      </c>
      <c r="B1265" s="6" t="s">
        <v>39</v>
      </c>
      <c r="C1265" s="7" t="s">
        <v>580</v>
      </c>
      <c r="D1265" s="6" t="s">
        <v>581</v>
      </c>
      <c r="E1265" s="9">
        <v>575</v>
      </c>
      <c r="F1265" s="15">
        <v>8</v>
      </c>
      <c r="G1265" s="15" t="s">
        <v>1281</v>
      </c>
      <c r="H1265" s="6"/>
    </row>
    <row r="1266" spans="1:8" x14ac:dyDescent="0.2">
      <c r="A1266" s="6" t="s">
        <v>74</v>
      </c>
      <c r="B1266" s="6" t="s">
        <v>39</v>
      </c>
      <c r="C1266" s="7" t="s">
        <v>269</v>
      </c>
      <c r="D1266" s="6" t="s">
        <v>270</v>
      </c>
      <c r="E1266" s="9">
        <v>250</v>
      </c>
      <c r="F1266" s="15">
        <v>8</v>
      </c>
      <c r="G1266" s="15" t="s">
        <v>1281</v>
      </c>
      <c r="H1266" s="16"/>
    </row>
    <row r="1267" spans="1:8" x14ac:dyDescent="0.2">
      <c r="A1267" s="6" t="s">
        <v>74</v>
      </c>
      <c r="B1267" s="6" t="s">
        <v>39</v>
      </c>
      <c r="C1267" s="7" t="s">
        <v>1220</v>
      </c>
      <c r="D1267" s="6" t="s">
        <v>1226</v>
      </c>
      <c r="E1267" s="9">
        <v>150</v>
      </c>
      <c r="F1267" s="15">
        <v>6</v>
      </c>
      <c r="G1267" s="15" t="s">
        <v>1281</v>
      </c>
      <c r="H1267" s="16" t="s">
        <v>67</v>
      </c>
    </row>
    <row r="1268" spans="1:8" x14ac:dyDescent="0.2">
      <c r="A1268" s="6" t="s">
        <v>74</v>
      </c>
      <c r="B1268" s="6" t="s">
        <v>39</v>
      </c>
      <c r="C1268" s="7" t="s">
        <v>1205</v>
      </c>
      <c r="D1268" s="6" t="s">
        <v>1206</v>
      </c>
      <c r="E1268" s="9">
        <v>149</v>
      </c>
      <c r="F1268" s="15">
        <v>8</v>
      </c>
      <c r="G1268" s="15" t="s">
        <v>1281</v>
      </c>
      <c r="H1268" s="16" t="s">
        <v>67</v>
      </c>
    </row>
    <row r="1269" spans="1:8" x14ac:dyDescent="0.2">
      <c r="A1269" s="6" t="s">
        <v>74</v>
      </c>
      <c r="B1269" s="6" t="s">
        <v>39</v>
      </c>
      <c r="C1269" s="7" t="s">
        <v>1257</v>
      </c>
      <c r="D1269" s="6" t="s">
        <v>1253</v>
      </c>
      <c r="E1269" s="9">
        <v>199</v>
      </c>
      <c r="F1269" s="15">
        <v>8</v>
      </c>
      <c r="G1269" s="15" t="s">
        <v>1281</v>
      </c>
      <c r="H1269" s="16" t="s">
        <v>67</v>
      </c>
    </row>
    <row r="1270" spans="1:8" x14ac:dyDescent="0.2">
      <c r="A1270" s="6" t="s">
        <v>74</v>
      </c>
      <c r="B1270" s="6" t="s">
        <v>39</v>
      </c>
      <c r="C1270" s="7" t="s">
        <v>283</v>
      </c>
      <c r="D1270" s="6" t="s">
        <v>284</v>
      </c>
      <c r="E1270" s="9">
        <v>800</v>
      </c>
      <c r="F1270" s="15">
        <v>8</v>
      </c>
      <c r="G1270" s="15" t="s">
        <v>1281</v>
      </c>
      <c r="H1270" s="6"/>
    </row>
    <row r="1271" spans="1:8" x14ac:dyDescent="0.2">
      <c r="A1271" s="6" t="s">
        <v>74</v>
      </c>
      <c r="B1271" s="6" t="s">
        <v>39</v>
      </c>
      <c r="C1271" s="7" t="s">
        <v>2352</v>
      </c>
      <c r="D1271" s="6" t="s">
        <v>2353</v>
      </c>
      <c r="E1271" s="9">
        <v>1000</v>
      </c>
      <c r="F1271" s="15">
        <v>4</v>
      </c>
      <c r="G1271" s="15" t="s">
        <v>1281</v>
      </c>
      <c r="H1271" s="16" t="s">
        <v>254</v>
      </c>
    </row>
    <row r="1272" spans="1:8" x14ac:dyDescent="0.2">
      <c r="A1272" s="6" t="s">
        <v>74</v>
      </c>
      <c r="B1272" s="6" t="s">
        <v>39</v>
      </c>
      <c r="C1272" s="7" t="s">
        <v>1292</v>
      </c>
      <c r="D1272" s="6" t="s">
        <v>1252</v>
      </c>
      <c r="E1272" s="9">
        <v>199</v>
      </c>
      <c r="F1272" s="15">
        <v>8</v>
      </c>
      <c r="G1272" s="15" t="s">
        <v>1281</v>
      </c>
      <c r="H1272" s="16" t="s">
        <v>67</v>
      </c>
    </row>
    <row r="1273" spans="1:8" x14ac:dyDescent="0.2">
      <c r="A1273" s="6" t="s">
        <v>74</v>
      </c>
      <c r="B1273" s="6" t="s">
        <v>39</v>
      </c>
      <c r="C1273" s="7" t="s">
        <v>95</v>
      </c>
      <c r="D1273" s="6" t="s">
        <v>89</v>
      </c>
      <c r="E1273" s="9">
        <v>750</v>
      </c>
      <c r="F1273" s="15">
        <v>8</v>
      </c>
      <c r="G1273" s="15" t="s">
        <v>1281</v>
      </c>
      <c r="H1273" s="16" t="s">
        <v>67</v>
      </c>
    </row>
    <row r="1274" spans="1:8" x14ac:dyDescent="0.2">
      <c r="A1274" s="6" t="s">
        <v>74</v>
      </c>
      <c r="B1274" s="6" t="s">
        <v>39</v>
      </c>
      <c r="C1274" s="7" t="s">
        <v>285</v>
      </c>
      <c r="D1274" s="6" t="s">
        <v>286</v>
      </c>
      <c r="E1274" s="9">
        <v>825</v>
      </c>
      <c r="F1274" s="15">
        <v>8</v>
      </c>
      <c r="G1274" s="15" t="s">
        <v>1281</v>
      </c>
      <c r="H1274" s="6"/>
    </row>
    <row r="1275" spans="1:8" x14ac:dyDescent="0.2">
      <c r="A1275" s="6" t="s">
        <v>74</v>
      </c>
      <c r="B1275" s="6" t="s">
        <v>39</v>
      </c>
      <c r="C1275" s="7" t="s">
        <v>1218</v>
      </c>
      <c r="D1275" s="6" t="s">
        <v>1223</v>
      </c>
      <c r="E1275" s="9">
        <v>150</v>
      </c>
      <c r="F1275" s="15">
        <v>6</v>
      </c>
      <c r="G1275" s="15" t="s">
        <v>1281</v>
      </c>
      <c r="H1275" s="16" t="s">
        <v>67</v>
      </c>
    </row>
    <row r="1276" spans="1:8" x14ac:dyDescent="0.2">
      <c r="A1276" s="6" t="s">
        <v>74</v>
      </c>
      <c r="B1276" s="6" t="s">
        <v>39</v>
      </c>
      <c r="C1276" s="7" t="s">
        <v>1258</v>
      </c>
      <c r="D1276" s="6" t="s">
        <v>1254</v>
      </c>
      <c r="E1276" s="9">
        <v>150</v>
      </c>
      <c r="F1276" s="15">
        <v>8</v>
      </c>
      <c r="G1276" s="15" t="s">
        <v>1281</v>
      </c>
      <c r="H1276" s="16" t="s">
        <v>189</v>
      </c>
    </row>
    <row r="1277" spans="1:8" x14ac:dyDescent="0.2">
      <c r="A1277" s="6" t="s">
        <v>74</v>
      </c>
      <c r="B1277" s="6" t="s">
        <v>39</v>
      </c>
      <c r="C1277" s="7" t="s">
        <v>1209</v>
      </c>
      <c r="D1277" s="6" t="s">
        <v>1210</v>
      </c>
      <c r="E1277" s="9">
        <f>49+8+8+12+12+12</f>
        <v>101</v>
      </c>
      <c r="F1277" s="15">
        <v>8</v>
      </c>
      <c r="G1277" s="15" t="s">
        <v>1281</v>
      </c>
      <c r="H1277" s="16" t="s">
        <v>67</v>
      </c>
    </row>
    <row r="1278" spans="1:8" x14ac:dyDescent="0.2">
      <c r="A1278" s="6" t="s">
        <v>74</v>
      </c>
      <c r="B1278" s="6" t="s">
        <v>39</v>
      </c>
      <c r="C1278" s="7" t="s">
        <v>287</v>
      </c>
      <c r="D1278" s="6" t="s">
        <v>288</v>
      </c>
      <c r="E1278" s="9">
        <v>40</v>
      </c>
      <c r="F1278" s="15">
        <v>8</v>
      </c>
      <c r="G1278" s="15" t="s">
        <v>1281</v>
      </c>
      <c r="H1278" s="6"/>
    </row>
    <row r="1279" spans="1:8" x14ac:dyDescent="0.2">
      <c r="A1279" s="6" t="s">
        <v>74</v>
      </c>
      <c r="B1279" s="6" t="s">
        <v>39</v>
      </c>
      <c r="C1279" s="7" t="s">
        <v>1261</v>
      </c>
      <c r="D1279" s="6" t="s">
        <v>1260</v>
      </c>
      <c r="E1279" s="9">
        <v>199</v>
      </c>
      <c r="F1279" s="15">
        <v>8</v>
      </c>
      <c r="G1279" s="15" t="s">
        <v>1281</v>
      </c>
      <c r="H1279" s="16" t="s">
        <v>67</v>
      </c>
    </row>
    <row r="1280" spans="1:8" x14ac:dyDescent="0.2">
      <c r="A1280" s="6" t="s">
        <v>74</v>
      </c>
      <c r="B1280" s="6" t="s">
        <v>39</v>
      </c>
      <c r="C1280" s="7" t="s">
        <v>355</v>
      </c>
      <c r="D1280" s="6" t="s">
        <v>289</v>
      </c>
      <c r="E1280" s="9">
        <v>100</v>
      </c>
      <c r="F1280" s="15">
        <v>8</v>
      </c>
      <c r="G1280" s="15" t="s">
        <v>1281</v>
      </c>
      <c r="H1280" s="6"/>
    </row>
    <row r="1281" spans="1:8" x14ac:dyDescent="0.2">
      <c r="A1281" s="6" t="s">
        <v>74</v>
      </c>
      <c r="B1281" s="6" t="s">
        <v>39</v>
      </c>
      <c r="C1281" s="7" t="s">
        <v>1204</v>
      </c>
      <c r="D1281" s="6" t="s">
        <v>1203</v>
      </c>
      <c r="E1281" s="9">
        <v>245</v>
      </c>
      <c r="F1281" s="15">
        <v>8</v>
      </c>
      <c r="G1281" s="15" t="s">
        <v>1281</v>
      </c>
      <c r="H1281" s="16" t="s">
        <v>189</v>
      </c>
    </row>
    <row r="1282" spans="1:8" x14ac:dyDescent="0.2">
      <c r="A1282" s="6" t="s">
        <v>74</v>
      </c>
      <c r="B1282" s="6" t="s">
        <v>39</v>
      </c>
      <c r="C1282" s="7" t="s">
        <v>282</v>
      </c>
      <c r="D1282" s="6" t="s">
        <v>1295</v>
      </c>
      <c r="E1282" s="9">
        <v>1567</v>
      </c>
      <c r="F1282" s="15">
        <v>8</v>
      </c>
      <c r="G1282" s="15" t="s">
        <v>1281</v>
      </c>
      <c r="H1282" s="16" t="s">
        <v>1296</v>
      </c>
    </row>
    <row r="1283" spans="1:8" x14ac:dyDescent="0.2">
      <c r="A1283" s="6" t="s">
        <v>74</v>
      </c>
      <c r="B1283" s="6" t="s">
        <v>39</v>
      </c>
      <c r="C1283" s="7" t="s">
        <v>1221</v>
      </c>
      <c r="D1283" s="6" t="s">
        <v>1225</v>
      </c>
      <c r="E1283" s="9">
        <v>75</v>
      </c>
      <c r="F1283" s="15">
        <v>6</v>
      </c>
      <c r="G1283" s="15" t="s">
        <v>1281</v>
      </c>
      <c r="H1283" s="16" t="s">
        <v>67</v>
      </c>
    </row>
    <row r="1284" spans="1:8" x14ac:dyDescent="0.2">
      <c r="A1284" s="6" t="s">
        <v>74</v>
      </c>
      <c r="B1284" s="6" t="s">
        <v>39</v>
      </c>
      <c r="C1284" s="7" t="s">
        <v>290</v>
      </c>
      <c r="D1284" s="6" t="s">
        <v>295</v>
      </c>
      <c r="E1284" s="9">
        <v>185</v>
      </c>
      <c r="F1284" s="15">
        <v>8</v>
      </c>
      <c r="G1284" s="15" t="s">
        <v>1281</v>
      </c>
      <c r="H1284" s="6"/>
    </row>
    <row r="1285" spans="1:8" x14ac:dyDescent="0.2">
      <c r="A1285" s="6" t="s">
        <v>74</v>
      </c>
      <c r="B1285" s="6" t="s">
        <v>39</v>
      </c>
      <c r="C1285" s="7" t="s">
        <v>1212</v>
      </c>
      <c r="D1285" s="6" t="s">
        <v>1213</v>
      </c>
      <c r="E1285" s="9">
        <v>150</v>
      </c>
      <c r="F1285" s="15">
        <v>8</v>
      </c>
      <c r="G1285" s="15" t="s">
        <v>1281</v>
      </c>
      <c r="H1285" s="16" t="s">
        <v>67</v>
      </c>
    </row>
    <row r="1286" spans="1:8" x14ac:dyDescent="0.2">
      <c r="A1286" s="6" t="s">
        <v>74</v>
      </c>
      <c r="B1286" s="6" t="s">
        <v>39</v>
      </c>
      <c r="C1286" s="7" t="s">
        <v>1222</v>
      </c>
      <c r="D1286" s="6" t="s">
        <v>1224</v>
      </c>
      <c r="E1286" s="9">
        <v>300</v>
      </c>
      <c r="F1286" s="15">
        <v>6</v>
      </c>
      <c r="G1286" s="15" t="s">
        <v>1281</v>
      </c>
      <c r="H1286" s="16" t="s">
        <v>67</v>
      </c>
    </row>
    <row r="1287" spans="1:8" x14ac:dyDescent="0.2">
      <c r="A1287" s="6" t="s">
        <v>74</v>
      </c>
      <c r="B1287" s="6" t="s">
        <v>39</v>
      </c>
      <c r="C1287" s="7" t="s">
        <v>360</v>
      </c>
      <c r="D1287" s="6" t="s">
        <v>361</v>
      </c>
      <c r="E1287" s="9">
        <v>750</v>
      </c>
      <c r="F1287" s="15">
        <v>8</v>
      </c>
      <c r="G1287" s="15" t="s">
        <v>1281</v>
      </c>
      <c r="H1287" s="16"/>
    </row>
    <row r="1288" spans="1:8" x14ac:dyDescent="0.2">
      <c r="A1288" s="6" t="s">
        <v>74</v>
      </c>
      <c r="B1288" s="6" t="s">
        <v>39</v>
      </c>
      <c r="C1288" s="7" t="s">
        <v>291</v>
      </c>
      <c r="D1288" s="6" t="s">
        <v>296</v>
      </c>
      <c r="E1288" s="9">
        <v>125</v>
      </c>
      <c r="F1288" s="15">
        <v>8</v>
      </c>
      <c r="G1288" s="15" t="s">
        <v>1281</v>
      </c>
      <c r="H1288" s="6"/>
    </row>
    <row r="1289" spans="1:8" x14ac:dyDescent="0.2">
      <c r="A1289" s="6" t="s">
        <v>74</v>
      </c>
      <c r="B1289" s="6" t="s">
        <v>39</v>
      </c>
      <c r="C1289" s="7" t="s">
        <v>1259</v>
      </c>
      <c r="D1289" s="6" t="s">
        <v>1255</v>
      </c>
      <c r="E1289" s="9">
        <v>134</v>
      </c>
      <c r="F1289" s="15">
        <v>8</v>
      </c>
      <c r="G1289" s="15" t="s">
        <v>1281</v>
      </c>
      <c r="H1289" s="16" t="s">
        <v>67</v>
      </c>
    </row>
    <row r="1290" spans="1:8" x14ac:dyDescent="0.2">
      <c r="A1290" s="6" t="s">
        <v>74</v>
      </c>
      <c r="B1290" s="6" t="s">
        <v>39</v>
      </c>
      <c r="C1290" s="7" t="s">
        <v>1259</v>
      </c>
      <c r="D1290" s="6" t="s">
        <v>1293</v>
      </c>
      <c r="E1290" s="9">
        <v>179</v>
      </c>
      <c r="F1290" s="15">
        <v>8</v>
      </c>
      <c r="G1290" s="15" t="s">
        <v>1281</v>
      </c>
      <c r="H1290" s="16" t="s">
        <v>67</v>
      </c>
    </row>
    <row r="1291" spans="1:8" x14ac:dyDescent="0.2">
      <c r="A1291" s="6" t="s">
        <v>74</v>
      </c>
      <c r="B1291" s="6" t="s">
        <v>39</v>
      </c>
      <c r="C1291" s="7" t="s">
        <v>1208</v>
      </c>
      <c r="D1291" s="6" t="s">
        <v>1207</v>
      </c>
      <c r="E1291" s="9">
        <f>149+26</f>
        <v>175</v>
      </c>
      <c r="F1291" s="15">
        <v>8</v>
      </c>
      <c r="G1291" s="15" t="s">
        <v>1281</v>
      </c>
      <c r="H1291" s="16" t="s">
        <v>67</v>
      </c>
    </row>
    <row r="1292" spans="1:8" x14ac:dyDescent="0.2">
      <c r="A1292" s="6" t="s">
        <v>74</v>
      </c>
      <c r="B1292" s="6" t="s">
        <v>39</v>
      </c>
      <c r="C1292" s="7" t="s">
        <v>93</v>
      </c>
      <c r="D1292" s="6" t="s">
        <v>94</v>
      </c>
      <c r="E1292" s="9">
        <v>750</v>
      </c>
      <c r="F1292" s="15">
        <v>8</v>
      </c>
      <c r="G1292" s="15" t="s">
        <v>1281</v>
      </c>
      <c r="H1292" s="6"/>
    </row>
    <row r="1293" spans="1:8" x14ac:dyDescent="0.2">
      <c r="A1293" s="6" t="s">
        <v>74</v>
      </c>
      <c r="B1293" s="6" t="s">
        <v>39</v>
      </c>
      <c r="C1293" s="7" t="s">
        <v>77</v>
      </c>
      <c r="D1293" s="6" t="s">
        <v>281</v>
      </c>
      <c r="E1293" s="9">
        <v>1950</v>
      </c>
      <c r="F1293" s="15">
        <v>8</v>
      </c>
      <c r="G1293" s="15" t="s">
        <v>1281</v>
      </c>
      <c r="H1293" s="16" t="s">
        <v>254</v>
      </c>
    </row>
    <row r="1294" spans="1:8" x14ac:dyDescent="0.2">
      <c r="A1294" s="6" t="s">
        <v>74</v>
      </c>
      <c r="B1294" s="6" t="s">
        <v>39</v>
      </c>
      <c r="C1294" s="7" t="s">
        <v>86</v>
      </c>
      <c r="D1294" s="6" t="s">
        <v>136</v>
      </c>
      <c r="E1294" s="9">
        <v>1000</v>
      </c>
      <c r="F1294" s="15">
        <v>8</v>
      </c>
      <c r="G1294" s="15" t="s">
        <v>1281</v>
      </c>
      <c r="H1294" s="16" t="s">
        <v>67</v>
      </c>
    </row>
    <row r="1295" spans="1:8" x14ac:dyDescent="0.2">
      <c r="A1295" s="6" t="s">
        <v>74</v>
      </c>
      <c r="B1295" s="6" t="s">
        <v>39</v>
      </c>
      <c r="C1295" s="7" t="s">
        <v>292</v>
      </c>
      <c r="D1295" s="6" t="s">
        <v>297</v>
      </c>
      <c r="E1295" s="9">
        <v>175</v>
      </c>
      <c r="F1295" s="15">
        <v>8</v>
      </c>
      <c r="G1295" s="15" t="s">
        <v>1281</v>
      </c>
      <c r="H1295" s="6"/>
    </row>
    <row r="1296" spans="1:8" x14ac:dyDescent="0.2">
      <c r="A1296" s="6" t="s">
        <v>74</v>
      </c>
      <c r="B1296" s="6" t="s">
        <v>39</v>
      </c>
      <c r="C1296" s="7" t="s">
        <v>293</v>
      </c>
      <c r="D1296" s="6" t="s">
        <v>298</v>
      </c>
      <c r="E1296" s="9">
        <v>500</v>
      </c>
      <c r="F1296" s="15">
        <v>8</v>
      </c>
      <c r="G1296" s="15" t="s">
        <v>1281</v>
      </c>
      <c r="H1296" s="6"/>
    </row>
    <row r="1297" spans="1:8" x14ac:dyDescent="0.2">
      <c r="A1297" s="6" t="s">
        <v>74</v>
      </c>
      <c r="B1297" s="6" t="s">
        <v>39</v>
      </c>
      <c r="C1297" s="7" t="s">
        <v>132</v>
      </c>
      <c r="D1297" s="6" t="s">
        <v>279</v>
      </c>
      <c r="E1297" s="9">
        <v>1300</v>
      </c>
      <c r="F1297" s="15">
        <v>8</v>
      </c>
      <c r="G1297" s="15" t="s">
        <v>1281</v>
      </c>
      <c r="H1297" s="16" t="s">
        <v>92</v>
      </c>
    </row>
    <row r="1298" spans="1:8" x14ac:dyDescent="0.2">
      <c r="A1298" s="6" t="s">
        <v>74</v>
      </c>
      <c r="B1298" s="6" t="s">
        <v>39</v>
      </c>
      <c r="C1298" s="7" t="s">
        <v>294</v>
      </c>
      <c r="D1298" s="6" t="s">
        <v>299</v>
      </c>
      <c r="E1298" s="9">
        <v>500</v>
      </c>
      <c r="F1298" s="15">
        <v>8</v>
      </c>
      <c r="G1298" s="15" t="s">
        <v>1281</v>
      </c>
      <c r="H1298" s="6"/>
    </row>
    <row r="1299" spans="1:8" x14ac:dyDescent="0.2">
      <c r="A1299" s="6" t="s">
        <v>74</v>
      </c>
      <c r="B1299" s="6" t="s">
        <v>39</v>
      </c>
      <c r="C1299" s="7" t="s">
        <v>294</v>
      </c>
      <c r="D1299" s="6" t="s">
        <v>1216</v>
      </c>
      <c r="E1299" s="9">
        <v>149.99</v>
      </c>
      <c r="F1299" s="15">
        <v>6</v>
      </c>
      <c r="G1299" s="15" t="s">
        <v>1281</v>
      </c>
      <c r="H1299" s="16" t="s">
        <v>189</v>
      </c>
    </row>
    <row r="1300" spans="1:8" x14ac:dyDescent="0.2">
      <c r="A1300" s="6" t="s">
        <v>74</v>
      </c>
      <c r="B1300" s="6" t="s">
        <v>39</v>
      </c>
      <c r="C1300" s="7" t="s">
        <v>87</v>
      </c>
      <c r="D1300" s="6" t="s">
        <v>90</v>
      </c>
      <c r="E1300" s="9">
        <v>2500</v>
      </c>
      <c r="F1300" s="15">
        <v>8</v>
      </c>
      <c r="G1300" s="15" t="s">
        <v>1281</v>
      </c>
      <c r="H1300" s="6" t="s">
        <v>91</v>
      </c>
    </row>
    <row r="1301" spans="1:8" x14ac:dyDescent="0.2">
      <c r="A1301" s="6" t="s">
        <v>74</v>
      </c>
      <c r="B1301" s="6" t="s">
        <v>75</v>
      </c>
      <c r="C1301" s="7" t="s">
        <v>76</v>
      </c>
      <c r="D1301" s="6" t="s">
        <v>622</v>
      </c>
      <c r="E1301" s="9">
        <v>1500</v>
      </c>
      <c r="F1301" s="15">
        <v>6</v>
      </c>
      <c r="G1301" s="15" t="s">
        <v>1281</v>
      </c>
      <c r="H1301" s="6" t="s">
        <v>354</v>
      </c>
    </row>
    <row r="1302" spans="1:8" x14ac:dyDescent="0.2">
      <c r="A1302" s="6" t="s">
        <v>138</v>
      </c>
      <c r="B1302" s="6" t="s">
        <v>139</v>
      </c>
      <c r="C1302" s="7" t="s">
        <v>624</v>
      </c>
      <c r="D1302" s="6" t="s">
        <v>300</v>
      </c>
      <c r="E1302" s="9">
        <v>4400</v>
      </c>
      <c r="F1302" s="15">
        <v>6</v>
      </c>
      <c r="G1302" s="15" t="s">
        <v>1281</v>
      </c>
      <c r="H1302" s="16" t="s">
        <v>153</v>
      </c>
    </row>
    <row r="1303" spans="1:8" x14ac:dyDescent="0.2">
      <c r="A1303" s="6" t="s">
        <v>138</v>
      </c>
      <c r="B1303" s="6" t="s">
        <v>139</v>
      </c>
      <c r="C1303" s="7" t="s">
        <v>173</v>
      </c>
      <c r="D1303" s="6" t="s">
        <v>359</v>
      </c>
      <c r="E1303" s="9">
        <v>5000</v>
      </c>
      <c r="F1303" s="15">
        <v>6</v>
      </c>
      <c r="G1303" s="15" t="s">
        <v>1281</v>
      </c>
      <c r="H1303" s="16" t="s">
        <v>153</v>
      </c>
    </row>
    <row r="1304" spans="1:8" x14ac:dyDescent="0.2">
      <c r="A1304" s="6" t="s">
        <v>138</v>
      </c>
      <c r="B1304" s="6" t="s">
        <v>139</v>
      </c>
      <c r="C1304" s="7" t="s">
        <v>140</v>
      </c>
      <c r="D1304" s="6" t="s">
        <v>1283</v>
      </c>
      <c r="E1304" s="9">
        <v>10000</v>
      </c>
      <c r="F1304" s="15">
        <v>2</v>
      </c>
      <c r="G1304" s="15" t="s">
        <v>1281</v>
      </c>
      <c r="H1304" s="16" t="s">
        <v>143</v>
      </c>
    </row>
    <row r="1305" spans="1:8" x14ac:dyDescent="0.2">
      <c r="A1305" s="6" t="s">
        <v>138</v>
      </c>
      <c r="B1305" s="6" t="s">
        <v>139</v>
      </c>
      <c r="C1305" s="7" t="s">
        <v>145</v>
      </c>
      <c r="D1305" s="6" t="s">
        <v>146</v>
      </c>
      <c r="E1305" s="9">
        <f>68*17</f>
        <v>1156</v>
      </c>
      <c r="F1305" s="15">
        <v>6</v>
      </c>
      <c r="G1305" s="15" t="s">
        <v>1281</v>
      </c>
      <c r="H1305" s="16" t="s">
        <v>144</v>
      </c>
    </row>
    <row r="1306" spans="1:8" x14ac:dyDescent="0.2">
      <c r="A1306" s="6" t="s">
        <v>138</v>
      </c>
      <c r="B1306" s="6" t="s">
        <v>139</v>
      </c>
      <c r="C1306" s="7" t="s">
        <v>150</v>
      </c>
      <c r="D1306" s="6" t="s">
        <v>1285</v>
      </c>
      <c r="E1306" s="9">
        <v>1500</v>
      </c>
      <c r="F1306" s="15">
        <v>2</v>
      </c>
      <c r="G1306" s="15" t="s">
        <v>1282</v>
      </c>
      <c r="H1306" s="16" t="s">
        <v>1284</v>
      </c>
    </row>
    <row r="1307" spans="1:8" x14ac:dyDescent="0.2">
      <c r="A1307" s="6" t="s">
        <v>138</v>
      </c>
      <c r="B1307" s="6" t="s">
        <v>139</v>
      </c>
      <c r="C1307" s="7" t="s">
        <v>152</v>
      </c>
      <c r="D1307" s="6" t="s">
        <v>301</v>
      </c>
      <c r="E1307" s="9">
        <v>1300</v>
      </c>
      <c r="F1307" s="15">
        <v>6</v>
      </c>
      <c r="G1307" s="15" t="s">
        <v>1281</v>
      </c>
      <c r="H1307" s="16" t="s">
        <v>151</v>
      </c>
    </row>
    <row r="1308" spans="1:8" x14ac:dyDescent="0.2">
      <c r="A1308" s="6" t="s">
        <v>138</v>
      </c>
      <c r="B1308" s="6" t="s">
        <v>139</v>
      </c>
      <c r="C1308" s="7" t="s">
        <v>159</v>
      </c>
      <c r="D1308" s="6" t="s">
        <v>302</v>
      </c>
      <c r="E1308" s="9">
        <v>6455</v>
      </c>
      <c r="F1308" s="15">
        <v>6</v>
      </c>
      <c r="G1308" s="15" t="s">
        <v>1281</v>
      </c>
      <c r="H1308" s="6" t="s">
        <v>1287</v>
      </c>
    </row>
    <row r="1309" spans="1:8" x14ac:dyDescent="0.2">
      <c r="A1309" s="6" t="s">
        <v>138</v>
      </c>
      <c r="B1309" s="6" t="s">
        <v>139</v>
      </c>
      <c r="C1309" s="7" t="s">
        <v>149</v>
      </c>
      <c r="D1309" s="6" t="s">
        <v>148</v>
      </c>
      <c r="E1309" s="9">
        <v>19295</v>
      </c>
      <c r="F1309" s="15">
        <v>6</v>
      </c>
      <c r="G1309" s="15" t="s">
        <v>1281</v>
      </c>
      <c r="H1309" s="16" t="s">
        <v>147</v>
      </c>
    </row>
    <row r="1310" spans="1:8" x14ac:dyDescent="0.2">
      <c r="A1310" s="6" t="s">
        <v>138</v>
      </c>
      <c r="B1310" s="6" t="s">
        <v>139</v>
      </c>
      <c r="C1310" s="7" t="s">
        <v>61</v>
      </c>
      <c r="D1310" s="6" t="s">
        <v>154</v>
      </c>
      <c r="E1310" s="9">
        <v>1000</v>
      </c>
      <c r="F1310" s="15">
        <v>6</v>
      </c>
      <c r="G1310" s="15" t="s">
        <v>1281</v>
      </c>
      <c r="H1310" s="6"/>
    </row>
    <row r="1311" spans="1:8" x14ac:dyDescent="0.2">
      <c r="A1311" s="6" t="s">
        <v>138</v>
      </c>
      <c r="B1311" s="6" t="s">
        <v>139</v>
      </c>
      <c r="C1311" s="7" t="s">
        <v>156</v>
      </c>
      <c r="D1311" s="6" t="s">
        <v>155</v>
      </c>
      <c r="E1311" s="9">
        <v>10000</v>
      </c>
      <c r="F1311" s="15">
        <v>6</v>
      </c>
      <c r="G1311" s="15" t="s">
        <v>1281</v>
      </c>
      <c r="H1311" s="6" t="s">
        <v>1287</v>
      </c>
    </row>
    <row r="1312" spans="1:8" x14ac:dyDescent="0.2">
      <c r="A1312" s="6" t="s">
        <v>138</v>
      </c>
      <c r="B1312" s="6" t="s">
        <v>139</v>
      </c>
      <c r="C1312" s="7" t="s">
        <v>157</v>
      </c>
      <c r="D1312" s="6" t="s">
        <v>158</v>
      </c>
      <c r="E1312" s="9">
        <f>(318*18)+500</f>
        <v>6224</v>
      </c>
      <c r="F1312" s="15">
        <v>6</v>
      </c>
      <c r="G1312" s="15" t="s">
        <v>1281</v>
      </c>
      <c r="H1312" s="6" t="s">
        <v>1287</v>
      </c>
    </row>
    <row r="1313" spans="1:8" x14ac:dyDescent="0.2">
      <c r="A1313" s="6" t="s">
        <v>138</v>
      </c>
      <c r="B1313" s="6" t="s">
        <v>139</v>
      </c>
      <c r="C1313" s="7" t="s">
        <v>1286</v>
      </c>
      <c r="D1313" s="6" t="s">
        <v>210</v>
      </c>
      <c r="E1313" s="9">
        <f>2*4182</f>
        <v>8364</v>
      </c>
      <c r="F1313" s="15">
        <v>6</v>
      </c>
      <c r="G1313" s="15" t="s">
        <v>1281</v>
      </c>
      <c r="H1313" s="16" t="s">
        <v>211</v>
      </c>
    </row>
    <row r="1314" spans="1:8" x14ac:dyDescent="0.2">
      <c r="A1314" s="6" t="s">
        <v>138</v>
      </c>
      <c r="B1314" s="6" t="s">
        <v>39</v>
      </c>
      <c r="C1314" s="7" t="s">
        <v>303</v>
      </c>
      <c r="D1314" s="6" t="s">
        <v>533</v>
      </c>
      <c r="E1314" s="9">
        <v>1000</v>
      </c>
      <c r="F1314" s="15">
        <v>1</v>
      </c>
      <c r="G1314" s="15" t="s">
        <v>1282</v>
      </c>
      <c r="H1314" s="16" t="s">
        <v>625</v>
      </c>
    </row>
    <row r="1315" spans="1:8" x14ac:dyDescent="0.2">
      <c r="A1315" s="6" t="s">
        <v>606</v>
      </c>
      <c r="B1315" s="6" t="s">
        <v>39</v>
      </c>
      <c r="C1315" s="7" t="s">
        <v>607</v>
      </c>
      <c r="D1315" s="6" t="s">
        <v>608</v>
      </c>
      <c r="E1315" s="9">
        <f>8*40</f>
        <v>320</v>
      </c>
      <c r="F1315" s="15">
        <v>4</v>
      </c>
      <c r="G1315" s="15" t="s">
        <v>1281</v>
      </c>
      <c r="H1315" s="6"/>
    </row>
    <row r="1316" spans="1:8" x14ac:dyDescent="0.2">
      <c r="A1316" s="38" t="s">
        <v>3756</v>
      </c>
      <c r="B1316" s="19"/>
      <c r="C1316" s="19"/>
      <c r="D1316" s="19" t="s">
        <v>3</v>
      </c>
      <c r="E1316" s="20" t="s">
        <v>2392</v>
      </c>
      <c r="F1316" s="20" t="s">
        <v>2393</v>
      </c>
      <c r="G1316" s="20" t="s">
        <v>1280</v>
      </c>
      <c r="H1316" s="19" t="s">
        <v>2394</v>
      </c>
    </row>
    <row r="1317" spans="1:8" x14ac:dyDescent="0.2">
      <c r="A1317" s="6"/>
      <c r="B1317" s="6"/>
      <c r="C1317" s="7"/>
      <c r="D1317" t="s">
        <v>2395</v>
      </c>
      <c r="E1317" s="21">
        <v>8349.99</v>
      </c>
      <c r="F1317" s="11">
        <v>7</v>
      </c>
      <c r="G1317" s="10" t="s">
        <v>1281</v>
      </c>
      <c r="H1317" s="22" t="s">
        <v>2396</v>
      </c>
    </row>
    <row r="1318" spans="1:8" x14ac:dyDescent="0.2">
      <c r="A1318" s="6"/>
      <c r="B1318" s="6"/>
      <c r="C1318" s="7"/>
      <c r="D1318" t="s">
        <v>2397</v>
      </c>
      <c r="E1318" s="21">
        <f>3*2149</f>
        <v>6447</v>
      </c>
      <c r="F1318" s="11">
        <v>4</v>
      </c>
      <c r="G1318" s="10" t="s">
        <v>1282</v>
      </c>
      <c r="H1318" s="22" t="s">
        <v>2398</v>
      </c>
    </row>
    <row r="1319" spans="1:8" x14ac:dyDescent="0.2">
      <c r="A1319" s="6"/>
      <c r="B1319" s="6"/>
      <c r="C1319" s="7"/>
      <c r="D1319" t="s">
        <v>2399</v>
      </c>
      <c r="E1319" s="21">
        <v>4200</v>
      </c>
      <c r="F1319" s="11" t="s">
        <v>2400</v>
      </c>
      <c r="G1319" s="10" t="s">
        <v>1282</v>
      </c>
      <c r="H1319" s="22" t="s">
        <v>2401</v>
      </c>
    </row>
    <row r="1320" spans="1:8" x14ac:dyDescent="0.2">
      <c r="A1320" s="6"/>
      <c r="B1320" s="6"/>
      <c r="C1320" s="7"/>
      <c r="D1320" t="s">
        <v>2402</v>
      </c>
      <c r="E1320" s="21">
        <f>518*8</f>
        <v>4144</v>
      </c>
      <c r="F1320" s="11">
        <v>4</v>
      </c>
      <c r="G1320" s="10" t="s">
        <v>1281</v>
      </c>
      <c r="H1320" s="23" t="s">
        <v>2403</v>
      </c>
    </row>
    <row r="1321" spans="1:8" x14ac:dyDescent="0.2">
      <c r="A1321" s="6"/>
      <c r="B1321" s="6"/>
      <c r="C1321" s="7"/>
      <c r="D1321" t="s">
        <v>2404</v>
      </c>
      <c r="E1321" s="21">
        <f>20*200</f>
        <v>4000</v>
      </c>
      <c r="F1321" s="11">
        <v>0</v>
      </c>
      <c r="G1321" s="10" t="s">
        <v>1082</v>
      </c>
      <c r="H1321" s="22" t="s">
        <v>1139</v>
      </c>
    </row>
    <row r="1322" spans="1:8" x14ac:dyDescent="0.2">
      <c r="A1322" s="6"/>
      <c r="B1322" s="6"/>
      <c r="C1322" s="7"/>
      <c r="D1322" t="s">
        <v>2405</v>
      </c>
      <c r="E1322" s="21">
        <f>362*11</f>
        <v>3982</v>
      </c>
      <c r="F1322" s="11">
        <v>4</v>
      </c>
      <c r="G1322" s="10" t="s">
        <v>1281</v>
      </c>
      <c r="H1322" s="22" t="s">
        <v>2403</v>
      </c>
    </row>
    <row r="1323" spans="1:8" x14ac:dyDescent="0.2">
      <c r="A1323" s="6"/>
      <c r="B1323" s="6"/>
      <c r="C1323" s="7"/>
      <c r="D1323" t="s">
        <v>3738</v>
      </c>
      <c r="E1323" s="21">
        <v>3600</v>
      </c>
      <c r="F1323" s="11">
        <v>6</v>
      </c>
      <c r="G1323" s="10" t="s">
        <v>1281</v>
      </c>
      <c r="H1323" s="22" t="s">
        <v>2406</v>
      </c>
    </row>
    <row r="1324" spans="1:8" x14ac:dyDescent="0.2">
      <c r="A1324" s="6"/>
      <c r="B1324" s="6"/>
      <c r="C1324" s="7"/>
      <c r="D1324" t="s">
        <v>2407</v>
      </c>
      <c r="E1324" s="21">
        <v>3353.76</v>
      </c>
      <c r="F1324" s="11" t="s">
        <v>2408</v>
      </c>
      <c r="G1324" s="10" t="s">
        <v>2409</v>
      </c>
      <c r="H1324" s="22" t="s">
        <v>2410</v>
      </c>
    </row>
    <row r="1325" spans="1:8" x14ac:dyDescent="0.2">
      <c r="A1325" s="6"/>
      <c r="B1325" s="6"/>
      <c r="C1325" s="7"/>
      <c r="D1325" t="s">
        <v>2411</v>
      </c>
      <c r="E1325" s="21">
        <v>3156.99</v>
      </c>
      <c r="F1325" s="11">
        <v>5</v>
      </c>
      <c r="G1325" s="10" t="s">
        <v>2412</v>
      </c>
      <c r="H1325" s="22" t="s">
        <v>2396</v>
      </c>
    </row>
    <row r="1326" spans="1:8" x14ac:dyDescent="0.2">
      <c r="A1326" s="6"/>
      <c r="B1326" s="6"/>
      <c r="C1326" s="7"/>
      <c r="D1326" t="s">
        <v>2413</v>
      </c>
      <c r="E1326" s="21">
        <v>3000</v>
      </c>
      <c r="F1326" s="11" t="s">
        <v>2408</v>
      </c>
      <c r="G1326" s="10" t="s">
        <v>2412</v>
      </c>
      <c r="H1326" s="22" t="s">
        <v>2414</v>
      </c>
    </row>
    <row r="1327" spans="1:8" x14ac:dyDescent="0.2">
      <c r="A1327" s="6"/>
      <c r="B1327" s="6"/>
      <c r="C1327" s="7"/>
      <c r="D1327" t="s">
        <v>2415</v>
      </c>
      <c r="E1327" s="21">
        <f>850*3.07</f>
        <v>2609.5</v>
      </c>
      <c r="F1327" s="11">
        <v>0</v>
      </c>
      <c r="G1327" s="10" t="s">
        <v>1082</v>
      </c>
      <c r="H1327" t="s">
        <v>2416</v>
      </c>
    </row>
    <row r="1328" spans="1:8" x14ac:dyDescent="0.2">
      <c r="A1328" s="6"/>
      <c r="B1328" s="6"/>
      <c r="C1328" s="7"/>
      <c r="D1328" t="s">
        <v>3716</v>
      </c>
      <c r="E1328" s="21">
        <v>2400</v>
      </c>
      <c r="F1328" s="11">
        <v>6</v>
      </c>
      <c r="G1328" s="10" t="s">
        <v>1281</v>
      </c>
      <c r="H1328" s="22" t="s">
        <v>2406</v>
      </c>
    </row>
    <row r="1329" spans="1:8" x14ac:dyDescent="0.2">
      <c r="A1329" s="6"/>
      <c r="B1329" s="6"/>
      <c r="C1329" s="7"/>
      <c r="D1329" t="s">
        <v>2417</v>
      </c>
      <c r="E1329" s="21">
        <v>1995</v>
      </c>
      <c r="F1329" s="11" t="s">
        <v>2418</v>
      </c>
      <c r="G1329" s="10" t="s">
        <v>2418</v>
      </c>
      <c r="H1329" s="22" t="s">
        <v>1139</v>
      </c>
    </row>
    <row r="1330" spans="1:8" x14ac:dyDescent="0.2">
      <c r="A1330" s="6"/>
      <c r="B1330" s="6"/>
      <c r="C1330" s="7"/>
      <c r="D1330" t="s">
        <v>2419</v>
      </c>
      <c r="E1330" s="21">
        <v>1950</v>
      </c>
      <c r="F1330" s="11" t="s">
        <v>2418</v>
      </c>
      <c r="G1330" s="11" t="s">
        <v>2418</v>
      </c>
      <c r="H1330" s="22" t="s">
        <v>344</v>
      </c>
    </row>
    <row r="1331" spans="1:8" x14ac:dyDescent="0.2">
      <c r="A1331" s="6"/>
      <c r="B1331" s="6"/>
      <c r="C1331" s="7"/>
      <c r="D1331" t="s">
        <v>2420</v>
      </c>
      <c r="E1331" s="21">
        <f>615*3</f>
        <v>1845</v>
      </c>
      <c r="F1331" s="11">
        <v>4</v>
      </c>
      <c r="G1331" s="10" t="s">
        <v>1281</v>
      </c>
      <c r="H1331" s="22" t="s">
        <v>2403</v>
      </c>
    </row>
    <row r="1332" spans="1:8" x14ac:dyDescent="0.2">
      <c r="A1332" s="6"/>
      <c r="B1332" s="6"/>
      <c r="C1332" s="7"/>
      <c r="D1332" t="s">
        <v>2421</v>
      </c>
      <c r="E1332" s="21">
        <v>1599.99</v>
      </c>
      <c r="F1332" s="11">
        <v>6</v>
      </c>
      <c r="G1332" s="10" t="s">
        <v>2412</v>
      </c>
      <c r="H1332" s="22" t="s">
        <v>827</v>
      </c>
    </row>
    <row r="1333" spans="1:8" x14ac:dyDescent="0.2">
      <c r="A1333" s="6"/>
      <c r="B1333" s="6"/>
      <c r="C1333" s="7"/>
      <c r="D1333" t="s">
        <v>2422</v>
      </c>
      <c r="E1333" s="21">
        <f>30*50</f>
        <v>1500</v>
      </c>
      <c r="F1333" s="11">
        <v>8</v>
      </c>
      <c r="G1333" s="10" t="s">
        <v>2412</v>
      </c>
      <c r="H1333" s="22" t="s">
        <v>827</v>
      </c>
    </row>
    <row r="1334" spans="1:8" x14ac:dyDescent="0.2">
      <c r="A1334" s="6"/>
      <c r="B1334" s="6"/>
      <c r="C1334" s="7"/>
      <c r="D1334" t="s">
        <v>2423</v>
      </c>
      <c r="E1334" s="21">
        <v>1450</v>
      </c>
      <c r="F1334" s="11">
        <v>8</v>
      </c>
      <c r="G1334" s="10" t="s">
        <v>1281</v>
      </c>
      <c r="H1334" s="22" t="s">
        <v>67</v>
      </c>
    </row>
    <row r="1335" spans="1:8" x14ac:dyDescent="0.2">
      <c r="A1335" s="6"/>
      <c r="B1335" s="6"/>
      <c r="C1335" s="7"/>
      <c r="D1335" t="s">
        <v>2424</v>
      </c>
      <c r="E1335" s="21">
        <v>1449</v>
      </c>
      <c r="F1335" s="11">
        <v>5</v>
      </c>
      <c r="G1335" s="10" t="s">
        <v>2412</v>
      </c>
      <c r="H1335" s="22" t="s">
        <v>2396</v>
      </c>
    </row>
    <row r="1336" spans="1:8" x14ac:dyDescent="0.2">
      <c r="A1336" s="6"/>
      <c r="B1336" s="6"/>
      <c r="C1336" s="7"/>
      <c r="D1336" t="s">
        <v>2425</v>
      </c>
      <c r="E1336" s="21">
        <v>1204.1600000000001</v>
      </c>
      <c r="F1336" s="11">
        <v>6</v>
      </c>
      <c r="G1336" s="10" t="s">
        <v>1281</v>
      </c>
      <c r="H1336" s="22" t="s">
        <v>2426</v>
      </c>
    </row>
    <row r="1337" spans="1:8" x14ac:dyDescent="0.2">
      <c r="A1337" s="6"/>
      <c r="B1337" s="6"/>
      <c r="C1337" s="7"/>
      <c r="D1337" t="s">
        <v>2427</v>
      </c>
      <c r="E1337" s="21">
        <v>1200</v>
      </c>
      <c r="F1337" s="11" t="s">
        <v>2408</v>
      </c>
      <c r="G1337" s="10" t="s">
        <v>2409</v>
      </c>
      <c r="H1337" s="22" t="s">
        <v>2428</v>
      </c>
    </row>
    <row r="1338" spans="1:8" x14ac:dyDescent="0.2">
      <c r="A1338" s="6"/>
      <c r="B1338" s="6"/>
      <c r="C1338" s="7"/>
      <c r="D1338" t="s">
        <v>2429</v>
      </c>
      <c r="E1338" s="21">
        <v>1079.6400000000001</v>
      </c>
      <c r="F1338" s="11" t="s">
        <v>2408</v>
      </c>
      <c r="G1338" s="10" t="s">
        <v>1282</v>
      </c>
      <c r="H1338" s="22" t="s">
        <v>2430</v>
      </c>
    </row>
    <row r="1339" spans="1:8" x14ac:dyDescent="0.2">
      <c r="A1339" s="6"/>
      <c r="B1339" s="6"/>
      <c r="C1339" s="7"/>
      <c r="D1339" t="s">
        <v>2431</v>
      </c>
      <c r="E1339" s="21">
        <v>1050</v>
      </c>
      <c r="F1339" s="11">
        <v>4</v>
      </c>
      <c r="G1339" s="10" t="s">
        <v>1281</v>
      </c>
      <c r="H1339" s="22" t="s">
        <v>2432</v>
      </c>
    </row>
    <row r="1340" spans="1:8" x14ac:dyDescent="0.2">
      <c r="A1340" s="6"/>
      <c r="B1340" s="6"/>
      <c r="C1340" s="7"/>
      <c r="D1340" t="s">
        <v>2433</v>
      </c>
      <c r="E1340" s="21">
        <f>518*2</f>
        <v>1036</v>
      </c>
      <c r="F1340" s="11">
        <v>4</v>
      </c>
      <c r="G1340" s="10" t="s">
        <v>1281</v>
      </c>
      <c r="H1340" s="22" t="s">
        <v>2403</v>
      </c>
    </row>
    <row r="1341" spans="1:8" x14ac:dyDescent="0.2">
      <c r="A1341" s="6"/>
      <c r="B1341" s="6"/>
      <c r="C1341" s="7"/>
      <c r="D1341" t="s">
        <v>2434</v>
      </c>
      <c r="E1341" s="21">
        <v>1006</v>
      </c>
      <c r="F1341" s="11">
        <v>4</v>
      </c>
      <c r="G1341" s="10" t="s">
        <v>1281</v>
      </c>
      <c r="H1341" s="23" t="s">
        <v>2403</v>
      </c>
    </row>
    <row r="1342" spans="1:8" x14ac:dyDescent="0.2">
      <c r="A1342" s="6"/>
      <c r="B1342" s="6"/>
      <c r="C1342" s="7"/>
      <c r="D1342" t="s">
        <v>2435</v>
      </c>
      <c r="E1342" s="21">
        <f>20*50</f>
        <v>1000</v>
      </c>
      <c r="F1342" s="11">
        <v>1</v>
      </c>
      <c r="G1342" s="10" t="s">
        <v>1082</v>
      </c>
      <c r="H1342" t="s">
        <v>2436</v>
      </c>
    </row>
    <row r="1343" spans="1:8" x14ac:dyDescent="0.2">
      <c r="A1343" s="6"/>
      <c r="B1343" s="6"/>
      <c r="C1343" s="7"/>
      <c r="D1343" t="s">
        <v>2437</v>
      </c>
      <c r="E1343" s="21">
        <f>485*2</f>
        <v>970</v>
      </c>
      <c r="F1343" s="11" t="s">
        <v>2408</v>
      </c>
      <c r="G1343" s="10" t="s">
        <v>1281</v>
      </c>
      <c r="H1343" s="22" t="s">
        <v>2438</v>
      </c>
    </row>
    <row r="1344" spans="1:8" x14ac:dyDescent="0.2">
      <c r="A1344" s="6"/>
      <c r="B1344" s="6"/>
      <c r="C1344" s="7"/>
      <c r="D1344" t="s">
        <v>2439</v>
      </c>
      <c r="E1344" s="21">
        <v>899</v>
      </c>
      <c r="F1344" s="11" t="s">
        <v>2418</v>
      </c>
      <c r="G1344" s="11" t="s">
        <v>2418</v>
      </c>
      <c r="H1344" s="22" t="s">
        <v>1139</v>
      </c>
    </row>
    <row r="1345" spans="1:8" x14ac:dyDescent="0.2">
      <c r="A1345" s="6"/>
      <c r="B1345" s="6"/>
      <c r="C1345" s="7"/>
      <c r="D1345" t="s">
        <v>2440</v>
      </c>
      <c r="E1345" s="21">
        <v>824</v>
      </c>
      <c r="F1345" s="11">
        <v>0</v>
      </c>
      <c r="G1345" s="10" t="s">
        <v>1082</v>
      </c>
      <c r="H1345" s="22" t="s">
        <v>2441</v>
      </c>
    </row>
    <row r="1346" spans="1:8" x14ac:dyDescent="0.2">
      <c r="A1346" s="6"/>
      <c r="B1346" s="6"/>
      <c r="C1346" s="7"/>
      <c r="D1346" t="s">
        <v>2442</v>
      </c>
      <c r="E1346" s="21">
        <v>808.49</v>
      </c>
      <c r="F1346" s="11">
        <v>0</v>
      </c>
      <c r="G1346" s="10" t="s">
        <v>1082</v>
      </c>
      <c r="H1346" s="22" t="s">
        <v>2443</v>
      </c>
    </row>
    <row r="1347" spans="1:8" x14ac:dyDescent="0.2">
      <c r="A1347" s="6"/>
      <c r="B1347" s="6"/>
      <c r="C1347" s="7"/>
      <c r="D1347" t="s">
        <v>2444</v>
      </c>
      <c r="E1347" s="21">
        <v>800</v>
      </c>
      <c r="F1347" s="11">
        <v>4</v>
      </c>
      <c r="G1347" s="10" t="s">
        <v>2412</v>
      </c>
      <c r="H1347" s="22" t="s">
        <v>885</v>
      </c>
    </row>
    <row r="1348" spans="1:8" x14ac:dyDescent="0.2">
      <c r="A1348" s="6"/>
      <c r="B1348" s="6"/>
      <c r="C1348" s="7"/>
      <c r="D1348" t="s">
        <v>2445</v>
      </c>
      <c r="E1348" s="21">
        <v>800</v>
      </c>
      <c r="F1348" s="11">
        <v>3</v>
      </c>
      <c r="G1348" s="10" t="s">
        <v>1281</v>
      </c>
      <c r="H1348" s="22" t="s">
        <v>254</v>
      </c>
    </row>
    <row r="1349" spans="1:8" x14ac:dyDescent="0.2">
      <c r="A1349" s="6"/>
      <c r="B1349" s="6"/>
      <c r="C1349" s="7"/>
      <c r="D1349" t="s">
        <v>2446</v>
      </c>
      <c r="E1349" s="21">
        <v>799</v>
      </c>
      <c r="F1349" s="11" t="s">
        <v>2408</v>
      </c>
      <c r="G1349" s="10" t="s">
        <v>1281</v>
      </c>
      <c r="H1349" s="22" t="s">
        <v>2438</v>
      </c>
    </row>
    <row r="1350" spans="1:8" x14ac:dyDescent="0.2">
      <c r="A1350" s="6"/>
      <c r="B1350" s="6"/>
      <c r="C1350" s="7"/>
      <c r="D1350" t="s">
        <v>2447</v>
      </c>
      <c r="E1350" s="21">
        <v>799</v>
      </c>
      <c r="F1350" s="11">
        <v>6</v>
      </c>
      <c r="G1350" s="10" t="s">
        <v>1282</v>
      </c>
      <c r="H1350" s="22" t="s">
        <v>2448</v>
      </c>
    </row>
    <row r="1351" spans="1:8" x14ac:dyDescent="0.2">
      <c r="A1351" s="6"/>
      <c r="B1351" s="6"/>
      <c r="C1351" s="7"/>
      <c r="D1351" t="s">
        <v>2449</v>
      </c>
      <c r="E1351" s="21">
        <v>750</v>
      </c>
      <c r="F1351" s="11" t="s">
        <v>2408</v>
      </c>
      <c r="G1351" s="10" t="s">
        <v>2450</v>
      </c>
      <c r="H1351" s="22" t="s">
        <v>2430</v>
      </c>
    </row>
    <row r="1352" spans="1:8" x14ac:dyDescent="0.2">
      <c r="A1352" s="6"/>
      <c r="B1352" s="6"/>
      <c r="C1352" s="7"/>
      <c r="D1352" t="s">
        <v>2451</v>
      </c>
      <c r="E1352" s="21">
        <v>700</v>
      </c>
      <c r="F1352" s="11">
        <v>5</v>
      </c>
      <c r="G1352" s="10" t="s">
        <v>2412</v>
      </c>
      <c r="H1352" s="22" t="s">
        <v>2452</v>
      </c>
    </row>
    <row r="1353" spans="1:8" x14ac:dyDescent="0.2">
      <c r="A1353" s="6"/>
      <c r="B1353" s="6"/>
      <c r="C1353" s="7"/>
      <c r="D1353" t="s">
        <v>2453</v>
      </c>
      <c r="E1353" s="21">
        <v>700</v>
      </c>
      <c r="F1353" s="11">
        <v>7</v>
      </c>
      <c r="G1353" s="10" t="s">
        <v>1281</v>
      </c>
      <c r="H1353" s="22"/>
    </row>
    <row r="1354" spans="1:8" x14ac:dyDescent="0.2">
      <c r="A1354" s="6"/>
      <c r="B1354" s="6"/>
      <c r="C1354" s="7"/>
      <c r="D1354" t="s">
        <v>2454</v>
      </c>
      <c r="E1354" s="21">
        <f>50*13.68</f>
        <v>684</v>
      </c>
      <c r="F1354" s="11">
        <v>0</v>
      </c>
      <c r="G1354" s="10" t="s">
        <v>1082</v>
      </c>
      <c r="H1354" s="22" t="s">
        <v>2455</v>
      </c>
    </row>
    <row r="1355" spans="1:8" x14ac:dyDescent="0.2">
      <c r="A1355" s="6"/>
      <c r="B1355" s="6"/>
      <c r="C1355" s="7"/>
      <c r="D1355" t="s">
        <v>2456</v>
      </c>
      <c r="E1355" s="21">
        <v>602</v>
      </c>
      <c r="F1355" s="11">
        <v>6</v>
      </c>
      <c r="G1355" s="10" t="s">
        <v>1281</v>
      </c>
      <c r="H1355" s="22" t="s">
        <v>2457</v>
      </c>
    </row>
    <row r="1356" spans="1:8" x14ac:dyDescent="0.2">
      <c r="A1356" s="6"/>
      <c r="B1356" s="6"/>
      <c r="C1356" s="7"/>
      <c r="D1356" t="s">
        <v>2458</v>
      </c>
      <c r="E1356" s="21">
        <f>197.72*3</f>
        <v>593.16</v>
      </c>
      <c r="F1356" s="11">
        <v>0</v>
      </c>
      <c r="G1356" s="10" t="s">
        <v>1082</v>
      </c>
      <c r="H1356" s="22" t="s">
        <v>115</v>
      </c>
    </row>
    <row r="1357" spans="1:8" x14ac:dyDescent="0.2">
      <c r="A1357" s="6"/>
      <c r="B1357" s="6"/>
      <c r="C1357" s="7"/>
      <c r="D1357" t="s">
        <v>2459</v>
      </c>
      <c r="E1357" s="21">
        <v>579</v>
      </c>
      <c r="F1357" s="11" t="s">
        <v>2418</v>
      </c>
      <c r="G1357" s="11" t="s">
        <v>2418</v>
      </c>
      <c r="H1357" s="22" t="s">
        <v>1139</v>
      </c>
    </row>
    <row r="1358" spans="1:8" x14ac:dyDescent="0.2">
      <c r="A1358" s="6"/>
      <c r="B1358" s="6"/>
      <c r="C1358" s="7"/>
      <c r="D1358" t="s">
        <v>2460</v>
      </c>
      <c r="E1358" s="21">
        <v>570</v>
      </c>
      <c r="F1358" s="11" t="s">
        <v>2408</v>
      </c>
      <c r="G1358" s="10" t="s">
        <v>2409</v>
      </c>
      <c r="H1358" s="22" t="s">
        <v>2461</v>
      </c>
    </row>
    <row r="1359" spans="1:8" x14ac:dyDescent="0.2">
      <c r="A1359" s="6"/>
      <c r="B1359" s="6"/>
      <c r="C1359" s="7"/>
      <c r="D1359" t="s">
        <v>2462</v>
      </c>
      <c r="E1359" s="21">
        <f>271*2</f>
        <v>542</v>
      </c>
      <c r="F1359" s="11">
        <v>0</v>
      </c>
      <c r="G1359" s="10" t="s">
        <v>1082</v>
      </c>
      <c r="H1359" s="22" t="s">
        <v>2463</v>
      </c>
    </row>
    <row r="1360" spans="1:8" x14ac:dyDescent="0.2">
      <c r="A1360" s="6"/>
      <c r="B1360" s="6"/>
      <c r="C1360" s="7"/>
      <c r="D1360" t="s">
        <v>2464</v>
      </c>
      <c r="E1360" s="21">
        <v>539</v>
      </c>
      <c r="F1360" s="11">
        <v>4</v>
      </c>
      <c r="G1360" s="10" t="s">
        <v>1282</v>
      </c>
      <c r="H1360" s="22" t="s">
        <v>2465</v>
      </c>
    </row>
    <row r="1361" spans="1:8" x14ac:dyDescent="0.2">
      <c r="A1361" s="6"/>
      <c r="B1361" s="6"/>
      <c r="C1361" s="7"/>
      <c r="D1361" t="s">
        <v>2466</v>
      </c>
      <c r="E1361" s="21">
        <v>526.69000000000005</v>
      </c>
      <c r="F1361" s="11" t="s">
        <v>2408</v>
      </c>
      <c r="G1361" s="10" t="s">
        <v>1282</v>
      </c>
      <c r="H1361" s="22" t="s">
        <v>2467</v>
      </c>
    </row>
    <row r="1362" spans="1:8" x14ac:dyDescent="0.2">
      <c r="A1362" s="6"/>
      <c r="B1362" s="6"/>
      <c r="C1362" s="7"/>
      <c r="D1362" t="s">
        <v>2468</v>
      </c>
      <c r="E1362" s="21">
        <v>505.78</v>
      </c>
      <c r="F1362" s="11" t="s">
        <v>2408</v>
      </c>
      <c r="G1362" s="10" t="s">
        <v>2409</v>
      </c>
      <c r="H1362" s="22" t="s">
        <v>2469</v>
      </c>
    </row>
    <row r="1363" spans="1:8" x14ac:dyDescent="0.2">
      <c r="A1363" s="6"/>
      <c r="B1363" s="6"/>
      <c r="C1363" s="7"/>
      <c r="D1363" t="s">
        <v>2470</v>
      </c>
      <c r="E1363" s="21">
        <v>500</v>
      </c>
      <c r="F1363" s="11">
        <v>0</v>
      </c>
      <c r="G1363" s="10" t="s">
        <v>2471</v>
      </c>
      <c r="H1363"/>
    </row>
    <row r="1364" spans="1:8" x14ac:dyDescent="0.2">
      <c r="A1364" s="6"/>
      <c r="B1364" s="6"/>
      <c r="C1364" s="7"/>
      <c r="D1364" t="s">
        <v>2472</v>
      </c>
      <c r="E1364" s="21">
        <v>500</v>
      </c>
      <c r="F1364" s="11">
        <v>4</v>
      </c>
      <c r="G1364" s="10" t="s">
        <v>1281</v>
      </c>
      <c r="H1364" s="22" t="s">
        <v>344</v>
      </c>
    </row>
    <row r="1365" spans="1:8" x14ac:dyDescent="0.2">
      <c r="A1365" s="6"/>
      <c r="B1365" s="6"/>
      <c r="C1365" s="7"/>
      <c r="D1365" t="s">
        <v>2473</v>
      </c>
      <c r="E1365" s="21">
        <f>(89.95/6)*33</f>
        <v>494.72500000000002</v>
      </c>
      <c r="F1365" s="11">
        <v>6</v>
      </c>
      <c r="G1365" s="10" t="s">
        <v>1281</v>
      </c>
      <c r="H1365" s="22" t="s">
        <v>827</v>
      </c>
    </row>
    <row r="1366" spans="1:8" x14ac:dyDescent="0.2">
      <c r="A1366" s="6"/>
      <c r="B1366" s="6"/>
      <c r="C1366" s="7"/>
      <c r="D1366" t="s">
        <v>2474</v>
      </c>
      <c r="E1366" s="21">
        <v>473.38</v>
      </c>
      <c r="F1366" s="11">
        <v>0</v>
      </c>
      <c r="G1366" s="10" t="s">
        <v>1082</v>
      </c>
      <c r="H1366" s="22" t="s">
        <v>115</v>
      </c>
    </row>
    <row r="1367" spans="1:8" x14ac:dyDescent="0.2">
      <c r="A1367" s="6"/>
      <c r="B1367" s="6"/>
      <c r="C1367" s="7"/>
      <c r="D1367" t="s">
        <v>2475</v>
      </c>
      <c r="E1367" s="21">
        <f>(54.99+37.99)*5</f>
        <v>464.90000000000003</v>
      </c>
      <c r="F1367" s="11">
        <v>4</v>
      </c>
      <c r="G1367" s="10" t="s">
        <v>2412</v>
      </c>
      <c r="H1367" s="22" t="s">
        <v>1036</v>
      </c>
    </row>
    <row r="1368" spans="1:8" x14ac:dyDescent="0.2">
      <c r="A1368" s="6"/>
      <c r="B1368" s="6"/>
      <c r="C1368" s="7"/>
      <c r="D1368" t="s">
        <v>2476</v>
      </c>
      <c r="E1368" s="21">
        <v>450</v>
      </c>
      <c r="F1368" s="11">
        <v>3</v>
      </c>
      <c r="G1368" s="10" t="s">
        <v>1281</v>
      </c>
      <c r="H1368" s="22" t="s">
        <v>189</v>
      </c>
    </row>
    <row r="1369" spans="1:8" x14ac:dyDescent="0.2">
      <c r="A1369" s="6"/>
      <c r="B1369" s="6"/>
      <c r="C1369" s="7"/>
      <c r="D1369" t="s">
        <v>2477</v>
      </c>
      <c r="E1369" s="21">
        <v>449.88</v>
      </c>
      <c r="F1369" s="11">
        <v>0</v>
      </c>
      <c r="G1369" s="10" t="s">
        <v>1082</v>
      </c>
      <c r="H1369" s="22" t="s">
        <v>2478</v>
      </c>
    </row>
    <row r="1370" spans="1:8" x14ac:dyDescent="0.2">
      <c r="A1370" s="6"/>
      <c r="B1370" s="6"/>
      <c r="C1370" s="7"/>
      <c r="D1370" t="s">
        <v>2479</v>
      </c>
      <c r="E1370" s="21">
        <f>220*2</f>
        <v>440</v>
      </c>
      <c r="F1370" s="11">
        <v>6</v>
      </c>
      <c r="G1370" s="10" t="s">
        <v>1281</v>
      </c>
      <c r="H1370" s="22" t="s">
        <v>1036</v>
      </c>
    </row>
    <row r="1371" spans="1:8" x14ac:dyDescent="0.2">
      <c r="A1371" s="6"/>
      <c r="B1371" s="6"/>
      <c r="C1371" s="7"/>
      <c r="D1371" t="s">
        <v>2480</v>
      </c>
      <c r="E1371" s="21">
        <v>428.8</v>
      </c>
      <c r="F1371" s="11">
        <v>3</v>
      </c>
      <c r="G1371" s="10" t="s">
        <v>1281</v>
      </c>
      <c r="H1371" s="22" t="s">
        <v>1036</v>
      </c>
    </row>
    <row r="1372" spans="1:8" x14ac:dyDescent="0.2">
      <c r="A1372" s="6"/>
      <c r="B1372" s="6"/>
      <c r="C1372" s="7"/>
      <c r="D1372" t="s">
        <v>2481</v>
      </c>
      <c r="E1372" s="21">
        <v>414</v>
      </c>
      <c r="F1372" s="11">
        <v>4</v>
      </c>
      <c r="G1372" s="10" t="s">
        <v>1281</v>
      </c>
      <c r="H1372" s="22" t="s">
        <v>2482</v>
      </c>
    </row>
    <row r="1373" spans="1:8" x14ac:dyDescent="0.2">
      <c r="A1373" s="6"/>
      <c r="B1373" s="6"/>
      <c r="C1373" s="7"/>
      <c r="D1373" t="s">
        <v>2483</v>
      </c>
      <c r="E1373" s="21">
        <v>409</v>
      </c>
      <c r="F1373" s="11">
        <v>4</v>
      </c>
      <c r="G1373" s="10" t="s">
        <v>1282</v>
      </c>
      <c r="H1373" s="22" t="s">
        <v>2484</v>
      </c>
    </row>
    <row r="1374" spans="1:8" x14ac:dyDescent="0.2">
      <c r="A1374" s="6"/>
      <c r="B1374" s="6"/>
      <c r="C1374" s="7"/>
      <c r="D1374" t="s">
        <v>2485</v>
      </c>
      <c r="E1374" s="21">
        <f>245/300*500</f>
        <v>408.33333333333331</v>
      </c>
      <c r="F1374" s="11">
        <v>0</v>
      </c>
      <c r="G1374" s="10" t="s">
        <v>1082</v>
      </c>
      <c r="H1374" s="22" t="s">
        <v>2486</v>
      </c>
    </row>
    <row r="1375" spans="1:8" x14ac:dyDescent="0.2">
      <c r="A1375" s="6"/>
      <c r="B1375" s="6"/>
      <c r="C1375" s="7"/>
      <c r="D1375" t="s">
        <v>2487</v>
      </c>
      <c r="E1375" s="21">
        <f>203.97*2</f>
        <v>407.94</v>
      </c>
      <c r="F1375" s="11">
        <v>4</v>
      </c>
      <c r="G1375" s="10" t="s">
        <v>1281</v>
      </c>
      <c r="H1375" s="22" t="s">
        <v>2482</v>
      </c>
    </row>
    <row r="1376" spans="1:8" x14ac:dyDescent="0.2">
      <c r="A1376" s="6"/>
      <c r="B1376" s="6"/>
      <c r="C1376" s="7"/>
      <c r="D1376" t="s">
        <v>2488</v>
      </c>
      <c r="E1376" s="21">
        <v>407.76</v>
      </c>
      <c r="F1376" s="11">
        <v>0</v>
      </c>
      <c r="G1376" s="10" t="s">
        <v>1082</v>
      </c>
      <c r="H1376" s="22" t="s">
        <v>2489</v>
      </c>
    </row>
    <row r="1377" spans="1:8" x14ac:dyDescent="0.2">
      <c r="A1377" s="6"/>
      <c r="B1377" s="6"/>
      <c r="C1377" s="7"/>
      <c r="D1377" t="s">
        <v>2490</v>
      </c>
      <c r="E1377" s="21">
        <v>400</v>
      </c>
      <c r="F1377" s="11">
        <v>3</v>
      </c>
      <c r="G1377" s="10" t="s">
        <v>1281</v>
      </c>
      <c r="H1377" s="22" t="s">
        <v>254</v>
      </c>
    </row>
    <row r="1378" spans="1:8" x14ac:dyDescent="0.2">
      <c r="A1378" s="6"/>
      <c r="B1378" s="6"/>
      <c r="C1378" s="7"/>
      <c r="D1378" t="s">
        <v>2491</v>
      </c>
      <c r="E1378" s="21">
        <v>400</v>
      </c>
      <c r="F1378" s="11">
        <v>5</v>
      </c>
      <c r="G1378" s="10" t="s">
        <v>1281</v>
      </c>
      <c r="H1378" s="22"/>
    </row>
    <row r="1379" spans="1:8" x14ac:dyDescent="0.2">
      <c r="A1379" s="6"/>
      <c r="B1379" s="6"/>
      <c r="C1379" s="7"/>
      <c r="D1379" t="s">
        <v>2492</v>
      </c>
      <c r="E1379" s="21">
        <v>400</v>
      </c>
      <c r="F1379" s="11" t="s">
        <v>2408</v>
      </c>
      <c r="G1379" s="10" t="s">
        <v>1281</v>
      </c>
      <c r="H1379" s="22" t="s">
        <v>2438</v>
      </c>
    </row>
    <row r="1380" spans="1:8" x14ac:dyDescent="0.2">
      <c r="A1380" s="6"/>
      <c r="B1380" s="6"/>
      <c r="C1380" s="7"/>
      <c r="D1380" t="s">
        <v>2493</v>
      </c>
      <c r="E1380" s="21">
        <v>398</v>
      </c>
      <c r="F1380" s="11">
        <v>3</v>
      </c>
      <c r="G1380" s="10" t="s">
        <v>1282</v>
      </c>
      <c r="H1380" t="s">
        <v>2494</v>
      </c>
    </row>
    <row r="1381" spans="1:8" x14ac:dyDescent="0.2">
      <c r="A1381" s="6"/>
      <c r="B1381" s="6"/>
      <c r="C1381" s="7"/>
      <c r="D1381" t="s">
        <v>2495</v>
      </c>
      <c r="E1381" s="21">
        <v>395</v>
      </c>
      <c r="F1381" s="11">
        <v>3</v>
      </c>
      <c r="G1381" s="10" t="s">
        <v>1281</v>
      </c>
      <c r="H1381" s="22" t="s">
        <v>2482</v>
      </c>
    </row>
    <row r="1382" spans="1:8" x14ac:dyDescent="0.2">
      <c r="A1382" s="6"/>
      <c r="B1382" s="6"/>
      <c r="C1382" s="7"/>
      <c r="D1382" t="s">
        <v>2496</v>
      </c>
      <c r="E1382" s="21">
        <v>378</v>
      </c>
      <c r="F1382" s="11">
        <v>7</v>
      </c>
      <c r="G1382" s="10" t="s">
        <v>2412</v>
      </c>
      <c r="H1382" s="22" t="s">
        <v>2497</v>
      </c>
    </row>
    <row r="1383" spans="1:8" x14ac:dyDescent="0.2">
      <c r="A1383" s="6"/>
      <c r="B1383" s="6"/>
      <c r="C1383" s="7"/>
      <c r="D1383" t="s">
        <v>2498</v>
      </c>
      <c r="E1383" s="21">
        <v>375</v>
      </c>
      <c r="F1383" s="11">
        <v>0</v>
      </c>
      <c r="G1383" s="10" t="s">
        <v>1082</v>
      </c>
      <c r="H1383" s="22" t="s">
        <v>2499</v>
      </c>
    </row>
    <row r="1384" spans="1:8" x14ac:dyDescent="0.2">
      <c r="A1384" s="6"/>
      <c r="B1384" s="6"/>
      <c r="C1384" s="7"/>
      <c r="D1384" t="s">
        <v>2500</v>
      </c>
      <c r="E1384" s="21">
        <v>374.75</v>
      </c>
      <c r="F1384" s="11" t="s">
        <v>2408</v>
      </c>
      <c r="G1384" s="10" t="s">
        <v>2501</v>
      </c>
      <c r="H1384" s="22" t="s">
        <v>2502</v>
      </c>
    </row>
    <row r="1385" spans="1:8" x14ac:dyDescent="0.2">
      <c r="A1385" s="6"/>
      <c r="B1385" s="6"/>
      <c r="C1385" s="7"/>
      <c r="D1385" t="s">
        <v>2503</v>
      </c>
      <c r="E1385" s="21">
        <f>308.99+(5*10.89)</f>
        <v>363.44</v>
      </c>
      <c r="F1385" s="11">
        <v>4</v>
      </c>
      <c r="G1385" s="10" t="s">
        <v>2412</v>
      </c>
      <c r="H1385" s="22" t="s">
        <v>827</v>
      </c>
    </row>
    <row r="1386" spans="1:8" x14ac:dyDescent="0.2">
      <c r="A1386" s="6"/>
      <c r="B1386" s="6"/>
      <c r="C1386" s="7"/>
      <c r="D1386" t="s">
        <v>2504</v>
      </c>
      <c r="E1386" s="21">
        <v>360</v>
      </c>
      <c r="F1386" s="11" t="s">
        <v>2408</v>
      </c>
      <c r="G1386" s="10" t="s">
        <v>2450</v>
      </c>
      <c r="H1386" s="22" t="s">
        <v>2430</v>
      </c>
    </row>
    <row r="1387" spans="1:8" x14ac:dyDescent="0.2">
      <c r="A1387" s="6"/>
      <c r="B1387" s="6"/>
      <c r="C1387" s="7"/>
      <c r="D1387" t="s">
        <v>2505</v>
      </c>
      <c r="E1387" s="21">
        <v>360</v>
      </c>
      <c r="F1387" s="11">
        <v>5</v>
      </c>
      <c r="G1387" s="10" t="s">
        <v>1281</v>
      </c>
      <c r="H1387" s="22" t="s">
        <v>2396</v>
      </c>
    </row>
    <row r="1388" spans="1:8" x14ac:dyDescent="0.2">
      <c r="A1388" s="6"/>
      <c r="B1388" s="6"/>
      <c r="C1388" s="7"/>
      <c r="D1388" t="s">
        <v>2506</v>
      </c>
      <c r="E1388" s="21">
        <v>359</v>
      </c>
      <c r="F1388" s="11">
        <v>6</v>
      </c>
      <c r="G1388" s="10" t="s">
        <v>1281</v>
      </c>
      <c r="H1388" s="22" t="s">
        <v>2396</v>
      </c>
    </row>
    <row r="1389" spans="1:8" x14ac:dyDescent="0.2">
      <c r="A1389" s="6"/>
      <c r="B1389" s="6"/>
      <c r="C1389" s="7"/>
      <c r="D1389" t="s">
        <v>2507</v>
      </c>
      <c r="E1389" s="21">
        <v>350</v>
      </c>
      <c r="F1389" s="11" t="s">
        <v>2418</v>
      </c>
      <c r="G1389" s="11" t="s">
        <v>2418</v>
      </c>
      <c r="H1389" s="22" t="s">
        <v>2508</v>
      </c>
    </row>
    <row r="1390" spans="1:8" x14ac:dyDescent="0.2">
      <c r="A1390" s="6"/>
      <c r="B1390" s="6"/>
      <c r="C1390" s="7"/>
      <c r="D1390" t="s">
        <v>2509</v>
      </c>
      <c r="E1390" s="21">
        <v>350</v>
      </c>
      <c r="F1390" s="11">
        <v>4</v>
      </c>
      <c r="G1390" s="10" t="s">
        <v>1281</v>
      </c>
      <c r="H1390" s="22" t="s">
        <v>204</v>
      </c>
    </row>
    <row r="1391" spans="1:8" x14ac:dyDescent="0.2">
      <c r="A1391" s="6"/>
      <c r="B1391" s="6"/>
      <c r="C1391" s="7"/>
      <c r="D1391" t="s">
        <v>2510</v>
      </c>
      <c r="E1391" s="21">
        <f>(3.75+2.98)*50</f>
        <v>336.5</v>
      </c>
      <c r="F1391" s="11">
        <v>0</v>
      </c>
      <c r="G1391" s="10" t="s">
        <v>1082</v>
      </c>
      <c r="H1391" s="22" t="s">
        <v>2455</v>
      </c>
    </row>
    <row r="1392" spans="1:8" x14ac:dyDescent="0.2">
      <c r="A1392" s="6"/>
      <c r="B1392" s="6"/>
      <c r="C1392" s="7"/>
      <c r="D1392" t="s">
        <v>3681</v>
      </c>
      <c r="E1392" s="21">
        <v>333</v>
      </c>
      <c r="F1392" s="10" t="s">
        <v>2418</v>
      </c>
      <c r="G1392" s="10" t="s">
        <v>2418</v>
      </c>
      <c r="H1392" s="22" t="s">
        <v>2511</v>
      </c>
    </row>
    <row r="1393" spans="1:8" x14ac:dyDescent="0.2">
      <c r="A1393" s="6"/>
      <c r="B1393" s="6"/>
      <c r="C1393" s="7"/>
      <c r="D1393" t="s">
        <v>2512</v>
      </c>
      <c r="E1393" s="21">
        <v>320</v>
      </c>
      <c r="F1393" s="11">
        <v>6</v>
      </c>
      <c r="G1393" s="10" t="s">
        <v>1281</v>
      </c>
      <c r="H1393" s="22" t="s">
        <v>2513</v>
      </c>
    </row>
    <row r="1394" spans="1:8" x14ac:dyDescent="0.2">
      <c r="A1394" s="6"/>
      <c r="B1394" s="6"/>
      <c r="C1394" s="7"/>
      <c r="D1394" t="s">
        <v>3682</v>
      </c>
      <c r="E1394" s="21">
        <v>300</v>
      </c>
      <c r="F1394" s="10" t="s">
        <v>2418</v>
      </c>
      <c r="G1394" s="10" t="s">
        <v>2418</v>
      </c>
      <c r="H1394" s="22" t="s">
        <v>2514</v>
      </c>
    </row>
    <row r="1395" spans="1:8" x14ac:dyDescent="0.2">
      <c r="A1395" s="6"/>
      <c r="B1395" s="6"/>
      <c r="C1395" s="7"/>
      <c r="D1395" t="s">
        <v>2515</v>
      </c>
      <c r="E1395" s="21">
        <f>6*50</f>
        <v>300</v>
      </c>
      <c r="F1395" s="11">
        <v>0</v>
      </c>
      <c r="G1395" s="10" t="s">
        <v>1082</v>
      </c>
      <c r="H1395" s="24" t="s">
        <v>2516</v>
      </c>
    </row>
    <row r="1396" spans="1:8" x14ac:dyDescent="0.2">
      <c r="A1396" s="6"/>
      <c r="B1396" s="6"/>
      <c r="C1396" s="7"/>
      <c r="D1396" s="25" t="s">
        <v>2517</v>
      </c>
      <c r="E1396" s="26">
        <v>300</v>
      </c>
      <c r="F1396" s="27">
        <v>4</v>
      </c>
      <c r="G1396" s="28" t="s">
        <v>2412</v>
      </c>
      <c r="H1396" s="22" t="s">
        <v>250</v>
      </c>
    </row>
    <row r="1397" spans="1:8" x14ac:dyDescent="0.2">
      <c r="A1397" s="6"/>
      <c r="B1397" s="6"/>
      <c r="C1397" s="7"/>
      <c r="D1397" t="s">
        <v>2518</v>
      </c>
      <c r="E1397" s="21">
        <v>299.95</v>
      </c>
      <c r="F1397" s="11" t="s">
        <v>2418</v>
      </c>
      <c r="G1397" s="10" t="s">
        <v>2418</v>
      </c>
      <c r="H1397" s="22" t="s">
        <v>2519</v>
      </c>
    </row>
    <row r="1398" spans="1:8" x14ac:dyDescent="0.2">
      <c r="A1398" s="6"/>
      <c r="B1398" s="6"/>
      <c r="C1398" s="7"/>
      <c r="D1398" t="s">
        <v>2520</v>
      </c>
      <c r="E1398" s="21">
        <v>299</v>
      </c>
      <c r="F1398" s="11">
        <v>3</v>
      </c>
      <c r="G1398" s="10" t="s">
        <v>1282</v>
      </c>
      <c r="H1398" s="22" t="s">
        <v>237</v>
      </c>
    </row>
    <row r="1399" spans="1:8" x14ac:dyDescent="0.2">
      <c r="A1399" s="6"/>
      <c r="B1399" s="6"/>
      <c r="C1399" s="7"/>
      <c r="D1399" t="s">
        <v>2521</v>
      </c>
      <c r="E1399" s="21">
        <v>299</v>
      </c>
      <c r="F1399" s="11">
        <v>8</v>
      </c>
      <c r="G1399" s="10" t="s">
        <v>1281</v>
      </c>
      <c r="H1399" s="22" t="s">
        <v>2522</v>
      </c>
    </row>
    <row r="1400" spans="1:8" x14ac:dyDescent="0.2">
      <c r="A1400" s="6"/>
      <c r="B1400" s="6"/>
      <c r="C1400" s="7"/>
      <c r="D1400" t="s">
        <v>2523</v>
      </c>
      <c r="E1400" s="21">
        <v>299</v>
      </c>
      <c r="F1400" s="11">
        <v>2</v>
      </c>
      <c r="G1400" s="10" t="s">
        <v>1282</v>
      </c>
      <c r="H1400" s="22" t="s">
        <v>2524</v>
      </c>
    </row>
    <row r="1401" spans="1:8" x14ac:dyDescent="0.2">
      <c r="A1401" s="6"/>
      <c r="B1401" s="6"/>
      <c r="C1401" s="7"/>
      <c r="D1401" t="s">
        <v>2525</v>
      </c>
      <c r="E1401" s="21">
        <f>24.16*12</f>
        <v>289.92</v>
      </c>
      <c r="F1401" s="11">
        <v>0</v>
      </c>
      <c r="G1401" s="10" t="s">
        <v>1082</v>
      </c>
      <c r="H1401" s="22" t="s">
        <v>2526</v>
      </c>
    </row>
    <row r="1402" spans="1:8" x14ac:dyDescent="0.2">
      <c r="A1402" s="6"/>
      <c r="B1402" s="6"/>
      <c r="C1402" s="7"/>
      <c r="D1402" t="s">
        <v>2527</v>
      </c>
      <c r="E1402" s="21">
        <v>287.76</v>
      </c>
      <c r="F1402" s="11">
        <v>0</v>
      </c>
      <c r="G1402" s="10" t="s">
        <v>1082</v>
      </c>
      <c r="H1402" s="22" t="s">
        <v>2528</v>
      </c>
    </row>
    <row r="1403" spans="1:8" x14ac:dyDescent="0.2">
      <c r="A1403" s="6"/>
      <c r="B1403" s="6"/>
      <c r="C1403" s="7"/>
      <c r="D1403" t="s">
        <v>2529</v>
      </c>
      <c r="E1403" s="21">
        <v>270</v>
      </c>
      <c r="F1403" s="11">
        <v>4</v>
      </c>
      <c r="G1403" s="10" t="s">
        <v>1281</v>
      </c>
      <c r="H1403" s="22" t="s">
        <v>204</v>
      </c>
    </row>
    <row r="1404" spans="1:8" x14ac:dyDescent="0.2">
      <c r="A1404" s="6"/>
      <c r="B1404" s="6"/>
      <c r="C1404" s="7"/>
      <c r="D1404" t="s">
        <v>2530</v>
      </c>
      <c r="E1404" s="21">
        <v>269.99</v>
      </c>
      <c r="F1404" s="11">
        <v>4</v>
      </c>
      <c r="G1404" s="10" t="s">
        <v>2412</v>
      </c>
      <c r="H1404" s="22" t="s">
        <v>1036</v>
      </c>
    </row>
    <row r="1405" spans="1:8" x14ac:dyDescent="0.2">
      <c r="A1405" s="6"/>
      <c r="B1405" s="6"/>
      <c r="C1405" s="7"/>
      <c r="D1405" t="s">
        <v>2531</v>
      </c>
      <c r="E1405" s="21">
        <v>269</v>
      </c>
      <c r="F1405" s="11">
        <v>10</v>
      </c>
      <c r="G1405" s="10" t="s">
        <v>1281</v>
      </c>
      <c r="H1405" s="22" t="s">
        <v>2532</v>
      </c>
    </row>
    <row r="1406" spans="1:8" x14ac:dyDescent="0.2">
      <c r="A1406" s="6"/>
      <c r="B1406" s="6"/>
      <c r="C1406" s="7"/>
      <c r="D1406" t="s">
        <v>2533</v>
      </c>
      <c r="E1406" s="21">
        <v>269</v>
      </c>
      <c r="F1406" s="11">
        <v>4</v>
      </c>
      <c r="G1406" s="10" t="s">
        <v>1282</v>
      </c>
      <c r="H1406" s="22" t="s">
        <v>2534</v>
      </c>
    </row>
    <row r="1407" spans="1:8" x14ac:dyDescent="0.2">
      <c r="A1407" s="6"/>
      <c r="B1407" s="6"/>
      <c r="C1407" s="7"/>
      <c r="D1407" t="s">
        <v>2535</v>
      </c>
      <c r="E1407" s="21">
        <f>219.95+42.9</f>
        <v>262.84999999999997</v>
      </c>
      <c r="F1407" s="11">
        <v>6</v>
      </c>
      <c r="G1407" s="10" t="s">
        <v>2412</v>
      </c>
      <c r="H1407" s="22" t="s">
        <v>2536</v>
      </c>
    </row>
    <row r="1408" spans="1:8" x14ac:dyDescent="0.2">
      <c r="A1408" s="6"/>
      <c r="B1408" s="6"/>
      <c r="C1408" s="7"/>
      <c r="D1408" t="s">
        <v>2537</v>
      </c>
      <c r="E1408" s="21">
        <v>261.2</v>
      </c>
      <c r="F1408" s="11">
        <v>0</v>
      </c>
      <c r="G1408" s="10" t="s">
        <v>1082</v>
      </c>
      <c r="H1408" s="22" t="s">
        <v>115</v>
      </c>
    </row>
    <row r="1409" spans="1:8" x14ac:dyDescent="0.2">
      <c r="A1409" s="6"/>
      <c r="B1409" s="6"/>
      <c r="C1409" s="7"/>
      <c r="D1409" t="s">
        <v>2538</v>
      </c>
      <c r="E1409" s="21">
        <v>259</v>
      </c>
      <c r="F1409" s="11">
        <v>2</v>
      </c>
      <c r="G1409" s="10" t="s">
        <v>1281</v>
      </c>
      <c r="H1409" s="22" t="s">
        <v>2539</v>
      </c>
    </row>
    <row r="1410" spans="1:8" x14ac:dyDescent="0.2">
      <c r="A1410" s="6"/>
      <c r="B1410" s="6"/>
      <c r="C1410" s="7"/>
      <c r="D1410" t="s">
        <v>2540</v>
      </c>
      <c r="E1410" s="21">
        <v>259</v>
      </c>
      <c r="F1410" s="11">
        <v>3</v>
      </c>
      <c r="G1410" s="10" t="s">
        <v>2412</v>
      </c>
      <c r="H1410" s="22" t="s">
        <v>824</v>
      </c>
    </row>
    <row r="1411" spans="1:8" x14ac:dyDescent="0.2">
      <c r="A1411" s="6"/>
      <c r="B1411" s="6"/>
      <c r="C1411" s="7"/>
      <c r="D1411" t="s">
        <v>2541</v>
      </c>
      <c r="E1411" s="21">
        <v>249</v>
      </c>
      <c r="F1411" s="11">
        <v>3</v>
      </c>
      <c r="G1411" s="10" t="s">
        <v>2412</v>
      </c>
      <c r="H1411" s="22" t="s">
        <v>827</v>
      </c>
    </row>
    <row r="1412" spans="1:8" x14ac:dyDescent="0.2">
      <c r="A1412" s="6"/>
      <c r="B1412" s="6"/>
      <c r="C1412" s="7"/>
      <c r="D1412" t="s">
        <v>2542</v>
      </c>
      <c r="E1412" s="21">
        <f>40*6</f>
        <v>240</v>
      </c>
      <c r="F1412" s="11" t="s">
        <v>2408</v>
      </c>
      <c r="G1412" s="10" t="s">
        <v>1281</v>
      </c>
      <c r="H1412" s="22" t="s">
        <v>2543</v>
      </c>
    </row>
    <row r="1413" spans="1:8" x14ac:dyDescent="0.2">
      <c r="A1413" s="6"/>
      <c r="B1413" s="6"/>
      <c r="C1413" s="7"/>
      <c r="D1413" t="s">
        <v>2544</v>
      </c>
      <c r="E1413" s="21">
        <v>227.94</v>
      </c>
      <c r="F1413" s="11">
        <v>0</v>
      </c>
      <c r="G1413" s="10" t="s">
        <v>1082</v>
      </c>
      <c r="H1413" s="22" t="s">
        <v>2545</v>
      </c>
    </row>
    <row r="1414" spans="1:8" x14ac:dyDescent="0.2">
      <c r="A1414" s="6"/>
      <c r="B1414" s="6"/>
      <c r="C1414" s="7"/>
      <c r="D1414" t="s">
        <v>2546</v>
      </c>
      <c r="E1414" s="21">
        <v>226.95</v>
      </c>
      <c r="F1414" s="11" t="s">
        <v>2408</v>
      </c>
      <c r="G1414" s="10" t="s">
        <v>1282</v>
      </c>
      <c r="H1414" s="22" t="s">
        <v>2467</v>
      </c>
    </row>
    <row r="1415" spans="1:8" x14ac:dyDescent="0.2">
      <c r="A1415" s="6"/>
      <c r="B1415" s="6"/>
      <c r="C1415" s="7"/>
      <c r="D1415" t="s">
        <v>2547</v>
      </c>
      <c r="E1415" s="21">
        <v>226.95</v>
      </c>
      <c r="F1415" s="11" t="s">
        <v>2408</v>
      </c>
      <c r="G1415" s="10" t="s">
        <v>1282</v>
      </c>
      <c r="H1415" s="22" t="s">
        <v>2467</v>
      </c>
    </row>
    <row r="1416" spans="1:8" x14ac:dyDescent="0.2">
      <c r="A1416" s="6"/>
      <c r="B1416" s="6"/>
      <c r="C1416" s="7"/>
      <c r="D1416" t="s">
        <v>2548</v>
      </c>
      <c r="E1416" s="21">
        <v>225</v>
      </c>
      <c r="F1416" s="11">
        <v>3</v>
      </c>
      <c r="G1416" s="10" t="s">
        <v>2412</v>
      </c>
      <c r="H1416" s="22" t="s">
        <v>824</v>
      </c>
    </row>
    <row r="1417" spans="1:8" x14ac:dyDescent="0.2">
      <c r="A1417" s="6"/>
      <c r="B1417" s="6"/>
      <c r="C1417" s="7"/>
      <c r="D1417" t="s">
        <v>2549</v>
      </c>
      <c r="E1417" s="21">
        <f>3*73.97</f>
        <v>221.91</v>
      </c>
      <c r="F1417" s="11">
        <v>6</v>
      </c>
      <c r="G1417" s="10" t="s">
        <v>1281</v>
      </c>
      <c r="H1417" s="22" t="s">
        <v>67</v>
      </c>
    </row>
    <row r="1418" spans="1:8" x14ac:dyDescent="0.2">
      <c r="A1418" s="6"/>
      <c r="B1418" s="6"/>
      <c r="C1418" s="7"/>
      <c r="D1418" t="s">
        <v>2550</v>
      </c>
      <c r="E1418" s="21">
        <v>220.87</v>
      </c>
      <c r="F1418" s="11">
        <v>0</v>
      </c>
      <c r="G1418" s="10" t="s">
        <v>1082</v>
      </c>
      <c r="H1418" s="22" t="s">
        <v>2467</v>
      </c>
    </row>
    <row r="1419" spans="1:8" x14ac:dyDescent="0.2">
      <c r="A1419" s="6"/>
      <c r="B1419" s="6"/>
      <c r="C1419" s="7"/>
      <c r="D1419" t="s">
        <v>2551</v>
      </c>
      <c r="E1419" s="21">
        <v>218</v>
      </c>
      <c r="F1419" s="11">
        <v>2</v>
      </c>
      <c r="G1419" s="10" t="s">
        <v>1281</v>
      </c>
      <c r="H1419" s="22" t="s">
        <v>827</v>
      </c>
    </row>
    <row r="1420" spans="1:8" x14ac:dyDescent="0.2">
      <c r="A1420" s="6"/>
      <c r="B1420" s="6"/>
      <c r="C1420" s="7"/>
      <c r="D1420" t="s">
        <v>2552</v>
      </c>
      <c r="E1420" s="21">
        <v>210.97</v>
      </c>
      <c r="F1420" s="11">
        <v>4</v>
      </c>
      <c r="G1420" s="10" t="s">
        <v>1281</v>
      </c>
      <c r="H1420" s="22" t="s">
        <v>2482</v>
      </c>
    </row>
    <row r="1421" spans="1:8" x14ac:dyDescent="0.2">
      <c r="A1421" s="6"/>
      <c r="B1421" s="6"/>
      <c r="C1421" s="7"/>
      <c r="D1421" t="s">
        <v>2553</v>
      </c>
      <c r="E1421" s="21">
        <v>209.99</v>
      </c>
      <c r="F1421" s="11">
        <v>8</v>
      </c>
      <c r="G1421" s="10" t="s">
        <v>1281</v>
      </c>
      <c r="H1421" s="22" t="s">
        <v>827</v>
      </c>
    </row>
    <row r="1422" spans="1:8" x14ac:dyDescent="0.2">
      <c r="A1422" s="6"/>
      <c r="B1422" s="6"/>
      <c r="C1422" s="7"/>
      <c r="D1422" t="s">
        <v>2554</v>
      </c>
      <c r="E1422" s="21">
        <v>209</v>
      </c>
      <c r="F1422" s="11">
        <v>5</v>
      </c>
      <c r="G1422" s="10" t="s">
        <v>2412</v>
      </c>
      <c r="H1422" s="22" t="s">
        <v>2396</v>
      </c>
    </row>
    <row r="1423" spans="1:8" x14ac:dyDescent="0.2">
      <c r="A1423" s="6"/>
      <c r="B1423" s="6"/>
      <c r="C1423" s="7"/>
      <c r="D1423" t="s">
        <v>2555</v>
      </c>
      <c r="E1423" s="21">
        <v>200</v>
      </c>
      <c r="F1423" s="11" t="s">
        <v>2418</v>
      </c>
      <c r="G1423" s="11" t="s">
        <v>2418</v>
      </c>
      <c r="H1423" s="22" t="s">
        <v>2556</v>
      </c>
    </row>
    <row r="1424" spans="1:8" x14ac:dyDescent="0.2">
      <c r="A1424" s="6"/>
      <c r="B1424" s="6"/>
      <c r="C1424" s="7"/>
      <c r="D1424" t="s">
        <v>2557</v>
      </c>
      <c r="E1424" s="21">
        <v>200</v>
      </c>
      <c r="F1424" s="11">
        <v>1</v>
      </c>
      <c r="G1424" s="10" t="s">
        <v>1282</v>
      </c>
      <c r="H1424"/>
    </row>
    <row r="1425" spans="1:8" x14ac:dyDescent="0.2">
      <c r="A1425" s="6"/>
      <c r="B1425" s="6"/>
      <c r="C1425" s="7"/>
      <c r="D1425" t="s">
        <v>2558</v>
      </c>
      <c r="E1425" s="29">
        <f>50*4</f>
        <v>200</v>
      </c>
      <c r="F1425" s="11">
        <v>2</v>
      </c>
      <c r="G1425" s="10" t="s">
        <v>1282</v>
      </c>
      <c r="H1425" s="30" t="s">
        <v>276</v>
      </c>
    </row>
    <row r="1426" spans="1:8" x14ac:dyDescent="0.2">
      <c r="A1426" s="6"/>
      <c r="B1426" s="6"/>
      <c r="C1426" s="7"/>
      <c r="D1426" t="s">
        <v>3739</v>
      </c>
      <c r="E1426" s="21">
        <v>200</v>
      </c>
      <c r="F1426" s="11">
        <v>5</v>
      </c>
      <c r="G1426" s="10" t="s">
        <v>1281</v>
      </c>
      <c r="H1426" s="22" t="s">
        <v>250</v>
      </c>
    </row>
    <row r="1427" spans="1:8" x14ac:dyDescent="0.2">
      <c r="A1427" s="6"/>
      <c r="B1427" s="6"/>
      <c r="C1427" s="7"/>
      <c r="D1427" s="25" t="s">
        <v>2559</v>
      </c>
      <c r="E1427" s="26">
        <v>199.98</v>
      </c>
      <c r="F1427" s="27">
        <v>5</v>
      </c>
      <c r="G1427" s="28" t="s">
        <v>2412</v>
      </c>
      <c r="H1427" s="22" t="s">
        <v>250</v>
      </c>
    </row>
    <row r="1428" spans="1:8" x14ac:dyDescent="0.2">
      <c r="A1428" s="6"/>
      <c r="B1428" s="6"/>
      <c r="C1428" s="7"/>
      <c r="D1428" t="s">
        <v>2560</v>
      </c>
      <c r="E1428" s="21">
        <v>199.95</v>
      </c>
      <c r="F1428" s="11">
        <v>4</v>
      </c>
      <c r="G1428" s="10" t="s">
        <v>2412</v>
      </c>
      <c r="H1428" s="22" t="s">
        <v>2561</v>
      </c>
    </row>
    <row r="1429" spans="1:8" x14ac:dyDescent="0.2">
      <c r="A1429" s="6"/>
      <c r="B1429" s="6"/>
      <c r="C1429" s="7"/>
      <c r="D1429" t="s">
        <v>2562</v>
      </c>
      <c r="E1429" s="21">
        <v>199.9</v>
      </c>
      <c r="F1429" s="11">
        <v>3</v>
      </c>
      <c r="G1429" s="10" t="s">
        <v>1281</v>
      </c>
      <c r="H1429" s="22" t="s">
        <v>2563</v>
      </c>
    </row>
    <row r="1430" spans="1:8" x14ac:dyDescent="0.2">
      <c r="A1430" s="6"/>
      <c r="B1430" s="6"/>
      <c r="C1430" s="7"/>
      <c r="D1430" t="s">
        <v>2564</v>
      </c>
      <c r="E1430" s="21">
        <v>199</v>
      </c>
      <c r="F1430" s="11" t="s">
        <v>2408</v>
      </c>
      <c r="G1430" s="10" t="s">
        <v>1281</v>
      </c>
      <c r="H1430" s="22" t="s">
        <v>2438</v>
      </c>
    </row>
    <row r="1431" spans="1:8" x14ac:dyDescent="0.2">
      <c r="A1431" s="6"/>
      <c r="B1431" s="6"/>
      <c r="C1431" s="7"/>
      <c r="D1431" t="s">
        <v>2565</v>
      </c>
      <c r="E1431" s="21">
        <v>198.96</v>
      </c>
      <c r="F1431" s="11">
        <v>0</v>
      </c>
      <c r="G1431" s="10" t="s">
        <v>1082</v>
      </c>
      <c r="H1431" s="22" t="s">
        <v>2478</v>
      </c>
    </row>
    <row r="1432" spans="1:8" x14ac:dyDescent="0.2">
      <c r="A1432" s="6"/>
      <c r="B1432" s="6"/>
      <c r="C1432" s="7"/>
      <c r="D1432" t="s">
        <v>2566</v>
      </c>
      <c r="E1432" s="21">
        <v>192</v>
      </c>
      <c r="F1432" s="11">
        <v>0</v>
      </c>
      <c r="G1432" s="10" t="s">
        <v>1082</v>
      </c>
      <c r="H1432" s="22" t="s">
        <v>2567</v>
      </c>
    </row>
    <row r="1433" spans="1:8" x14ac:dyDescent="0.2">
      <c r="A1433" s="6"/>
      <c r="B1433" s="6"/>
      <c r="C1433" s="7"/>
      <c r="D1433" t="s">
        <v>2568</v>
      </c>
      <c r="E1433" s="21">
        <v>190.8</v>
      </c>
      <c r="F1433" s="11">
        <v>0</v>
      </c>
      <c r="G1433" s="10" t="s">
        <v>1082</v>
      </c>
      <c r="H1433" s="22" t="s">
        <v>2467</v>
      </c>
    </row>
    <row r="1434" spans="1:8" x14ac:dyDescent="0.2">
      <c r="A1434" s="6"/>
      <c r="B1434" s="6"/>
      <c r="C1434" s="7"/>
      <c r="D1434" t="s">
        <v>2569</v>
      </c>
      <c r="E1434" s="21">
        <v>189.99</v>
      </c>
      <c r="F1434" s="10" t="s">
        <v>2418</v>
      </c>
      <c r="G1434" s="10" t="s">
        <v>2418</v>
      </c>
      <c r="H1434" s="22" t="s">
        <v>2570</v>
      </c>
    </row>
    <row r="1435" spans="1:8" x14ac:dyDescent="0.2">
      <c r="A1435" s="6"/>
      <c r="B1435" s="6"/>
      <c r="C1435" s="7"/>
      <c r="D1435" t="s">
        <v>2571</v>
      </c>
      <c r="E1435" s="21">
        <v>189</v>
      </c>
      <c r="F1435" s="11">
        <v>4</v>
      </c>
      <c r="G1435" s="10" t="s">
        <v>1282</v>
      </c>
      <c r="H1435" s="22" t="s">
        <v>2572</v>
      </c>
    </row>
    <row r="1436" spans="1:8" x14ac:dyDescent="0.2">
      <c r="A1436" s="6"/>
      <c r="B1436" s="6"/>
      <c r="C1436" s="7"/>
      <c r="D1436" t="s">
        <v>2573</v>
      </c>
      <c r="E1436" s="21">
        <v>185</v>
      </c>
      <c r="F1436" s="11" t="s">
        <v>2418</v>
      </c>
      <c r="G1436" s="11" t="s">
        <v>2418</v>
      </c>
      <c r="H1436" s="22" t="s">
        <v>2574</v>
      </c>
    </row>
    <row r="1437" spans="1:8" x14ac:dyDescent="0.2">
      <c r="A1437" s="6"/>
      <c r="B1437" s="6"/>
      <c r="C1437" s="7"/>
      <c r="D1437" t="s">
        <v>2575</v>
      </c>
      <c r="E1437" s="21">
        <v>183.9</v>
      </c>
      <c r="F1437" s="11">
        <v>0</v>
      </c>
      <c r="G1437" s="10" t="s">
        <v>1082</v>
      </c>
      <c r="H1437" s="31" t="s">
        <v>2478</v>
      </c>
    </row>
    <row r="1438" spans="1:8" x14ac:dyDescent="0.2">
      <c r="A1438" s="6"/>
      <c r="B1438" s="6"/>
      <c r="C1438" s="7"/>
      <c r="D1438" t="s">
        <v>2576</v>
      </c>
      <c r="E1438" s="21">
        <v>180</v>
      </c>
      <c r="F1438" s="11" t="s">
        <v>2408</v>
      </c>
      <c r="G1438" s="10" t="s">
        <v>2450</v>
      </c>
      <c r="H1438" s="32" t="s">
        <v>2430</v>
      </c>
    </row>
    <row r="1439" spans="1:8" x14ac:dyDescent="0.2">
      <c r="A1439" s="6"/>
      <c r="B1439" s="6"/>
      <c r="C1439" s="7"/>
      <c r="D1439" t="s">
        <v>2577</v>
      </c>
      <c r="E1439" s="21">
        <f>90*2</f>
        <v>180</v>
      </c>
      <c r="F1439" s="11">
        <v>0</v>
      </c>
      <c r="G1439" s="10" t="s">
        <v>1082</v>
      </c>
      <c r="H1439" s="22" t="s">
        <v>2578</v>
      </c>
    </row>
    <row r="1440" spans="1:8" x14ac:dyDescent="0.2">
      <c r="A1440" s="6"/>
      <c r="B1440" s="6"/>
      <c r="C1440" s="7"/>
      <c r="D1440" t="s">
        <v>2579</v>
      </c>
      <c r="E1440" s="21">
        <v>180</v>
      </c>
      <c r="F1440" s="11">
        <v>5</v>
      </c>
      <c r="G1440" s="10" t="s">
        <v>1281</v>
      </c>
      <c r="H1440" s="22" t="s">
        <v>250</v>
      </c>
    </row>
    <row r="1441" spans="1:8" ht="16" x14ac:dyDescent="0.2">
      <c r="A1441" s="6"/>
      <c r="B1441" s="6"/>
      <c r="C1441" s="7"/>
      <c r="D1441" s="33" t="s">
        <v>2580</v>
      </c>
      <c r="E1441" s="21">
        <f>89.95*2</f>
        <v>179.9</v>
      </c>
      <c r="F1441" s="11">
        <v>3</v>
      </c>
      <c r="G1441" s="28" t="s">
        <v>2412</v>
      </c>
      <c r="H1441" s="22" t="s">
        <v>250</v>
      </c>
    </row>
    <row r="1442" spans="1:8" x14ac:dyDescent="0.2">
      <c r="A1442" s="6"/>
      <c r="B1442" s="6"/>
      <c r="C1442" s="7"/>
      <c r="D1442" t="s">
        <v>2581</v>
      </c>
      <c r="E1442" s="21">
        <v>176.99</v>
      </c>
      <c r="F1442" s="11">
        <v>8</v>
      </c>
      <c r="G1442" s="10" t="s">
        <v>1281</v>
      </c>
      <c r="H1442" s="22" t="s">
        <v>2582</v>
      </c>
    </row>
    <row r="1443" spans="1:8" x14ac:dyDescent="0.2">
      <c r="A1443" s="6"/>
      <c r="B1443" s="6"/>
      <c r="C1443" s="7"/>
      <c r="D1443" t="s">
        <v>2583</v>
      </c>
      <c r="E1443" s="21">
        <v>175</v>
      </c>
      <c r="F1443" s="11">
        <v>6</v>
      </c>
      <c r="G1443" s="10" t="s">
        <v>1281</v>
      </c>
      <c r="H1443" s="22"/>
    </row>
    <row r="1444" spans="1:8" x14ac:dyDescent="0.2">
      <c r="A1444" s="6"/>
      <c r="B1444" s="6"/>
      <c r="C1444" s="7"/>
      <c r="D1444" t="s">
        <v>2584</v>
      </c>
      <c r="E1444" s="21">
        <v>174.95</v>
      </c>
      <c r="F1444" s="11">
        <v>6</v>
      </c>
      <c r="G1444" s="10" t="s">
        <v>2412</v>
      </c>
      <c r="H1444" s="22" t="s">
        <v>2536</v>
      </c>
    </row>
    <row r="1445" spans="1:8" x14ac:dyDescent="0.2">
      <c r="A1445" s="6"/>
      <c r="B1445" s="6"/>
      <c r="C1445" s="7"/>
      <c r="D1445" t="s">
        <v>2585</v>
      </c>
      <c r="E1445" s="21">
        <v>173.96</v>
      </c>
      <c r="F1445" s="11">
        <v>0</v>
      </c>
      <c r="G1445" s="10" t="s">
        <v>1082</v>
      </c>
      <c r="H1445" s="22" t="s">
        <v>2478</v>
      </c>
    </row>
    <row r="1446" spans="1:8" x14ac:dyDescent="0.2">
      <c r="A1446" s="6"/>
      <c r="B1446" s="6"/>
      <c r="C1446" s="7"/>
      <c r="D1446" t="s">
        <v>2586</v>
      </c>
      <c r="E1446" s="21">
        <v>171.98</v>
      </c>
      <c r="F1446" s="11" t="s">
        <v>2418</v>
      </c>
      <c r="G1446" s="11" t="s">
        <v>2418</v>
      </c>
      <c r="H1446" s="22" t="s">
        <v>2587</v>
      </c>
    </row>
    <row r="1447" spans="1:8" x14ac:dyDescent="0.2">
      <c r="A1447" s="6"/>
      <c r="B1447" s="6"/>
      <c r="C1447" s="7"/>
      <c r="D1447" t="s">
        <v>2588</v>
      </c>
      <c r="E1447" s="21">
        <v>170</v>
      </c>
      <c r="F1447" s="11" t="s">
        <v>2418</v>
      </c>
      <c r="G1447" s="11" t="s">
        <v>2418</v>
      </c>
      <c r="H1447" s="22" t="s">
        <v>2589</v>
      </c>
    </row>
    <row r="1448" spans="1:8" x14ac:dyDescent="0.2">
      <c r="A1448" s="6"/>
      <c r="B1448" s="6"/>
      <c r="C1448" s="7"/>
      <c r="D1448" t="s">
        <v>2590</v>
      </c>
      <c r="E1448" s="21">
        <v>170</v>
      </c>
      <c r="F1448" s="11">
        <v>4</v>
      </c>
      <c r="G1448" s="10" t="s">
        <v>2412</v>
      </c>
      <c r="H1448" s="22" t="s">
        <v>2497</v>
      </c>
    </row>
    <row r="1449" spans="1:8" x14ac:dyDescent="0.2">
      <c r="A1449" s="6"/>
      <c r="B1449" s="6"/>
      <c r="C1449" s="7"/>
      <c r="D1449" t="s">
        <v>2591</v>
      </c>
      <c r="E1449" s="21">
        <v>169.99</v>
      </c>
      <c r="F1449" s="11">
        <v>4</v>
      </c>
      <c r="G1449" s="10" t="s">
        <v>2412</v>
      </c>
      <c r="H1449" s="22" t="s">
        <v>1036</v>
      </c>
    </row>
    <row r="1450" spans="1:8" x14ac:dyDescent="0.2">
      <c r="A1450" s="6"/>
      <c r="B1450" s="6"/>
      <c r="C1450" s="7"/>
      <c r="D1450" t="s">
        <v>2592</v>
      </c>
      <c r="E1450" s="21">
        <v>169.9</v>
      </c>
      <c r="F1450" s="11" t="s">
        <v>2408</v>
      </c>
      <c r="G1450" s="10" t="s">
        <v>1282</v>
      </c>
      <c r="H1450" s="22" t="s">
        <v>2430</v>
      </c>
    </row>
    <row r="1451" spans="1:8" x14ac:dyDescent="0.2">
      <c r="A1451" s="6"/>
      <c r="B1451" s="6"/>
      <c r="C1451" s="7"/>
      <c r="D1451" t="s">
        <v>2593</v>
      </c>
      <c r="E1451" s="21">
        <v>168</v>
      </c>
      <c r="F1451" s="11">
        <v>0</v>
      </c>
      <c r="G1451" s="10" t="s">
        <v>1082</v>
      </c>
      <c r="H1451" s="22" t="s">
        <v>2489</v>
      </c>
    </row>
    <row r="1452" spans="1:8" x14ac:dyDescent="0.2">
      <c r="A1452" s="6"/>
      <c r="B1452" s="6"/>
      <c r="C1452" s="7"/>
      <c r="D1452" t="s">
        <v>2594</v>
      </c>
      <c r="E1452" s="21">
        <v>167.52</v>
      </c>
      <c r="F1452" s="11" t="s">
        <v>2408</v>
      </c>
      <c r="G1452" s="10" t="s">
        <v>1082</v>
      </c>
      <c r="H1452" s="22" t="s">
        <v>2528</v>
      </c>
    </row>
    <row r="1453" spans="1:8" x14ac:dyDescent="0.2">
      <c r="A1453" s="6"/>
      <c r="B1453" s="6"/>
      <c r="C1453" s="7"/>
      <c r="D1453" t="s">
        <v>2595</v>
      </c>
      <c r="E1453" s="21">
        <v>162</v>
      </c>
      <c r="F1453" s="11">
        <v>0</v>
      </c>
      <c r="G1453" s="10" t="s">
        <v>1082</v>
      </c>
      <c r="H1453" s="22" t="s">
        <v>2596</v>
      </c>
    </row>
    <row r="1454" spans="1:8" x14ac:dyDescent="0.2">
      <c r="A1454" s="6"/>
      <c r="B1454" s="6"/>
      <c r="C1454" s="7"/>
      <c r="D1454" t="s">
        <v>2597</v>
      </c>
      <c r="E1454" s="21">
        <v>160</v>
      </c>
      <c r="F1454" s="11" t="s">
        <v>2418</v>
      </c>
      <c r="G1454" s="11" t="s">
        <v>2418</v>
      </c>
      <c r="H1454" s="22" t="s">
        <v>1678</v>
      </c>
    </row>
    <row r="1455" spans="1:8" x14ac:dyDescent="0.2">
      <c r="A1455" s="6"/>
      <c r="B1455" s="6"/>
      <c r="C1455" s="7"/>
      <c r="D1455" t="s">
        <v>2598</v>
      </c>
      <c r="E1455" s="21">
        <v>160</v>
      </c>
      <c r="F1455" s="11">
        <v>0</v>
      </c>
      <c r="G1455" s="10" t="s">
        <v>1082</v>
      </c>
      <c r="H1455" s="22" t="s">
        <v>2599</v>
      </c>
    </row>
    <row r="1456" spans="1:8" x14ac:dyDescent="0.2">
      <c r="A1456" s="6"/>
      <c r="B1456" s="6"/>
      <c r="C1456" s="7"/>
      <c r="D1456" t="s">
        <v>2600</v>
      </c>
      <c r="E1456" s="21">
        <v>159.97999999999999</v>
      </c>
      <c r="F1456" s="11">
        <v>1</v>
      </c>
      <c r="G1456" s="10" t="s">
        <v>2501</v>
      </c>
      <c r="H1456" s="22" t="s">
        <v>2601</v>
      </c>
    </row>
    <row r="1457" spans="1:8" x14ac:dyDescent="0.2">
      <c r="A1457" s="6"/>
      <c r="B1457" s="6"/>
      <c r="C1457" s="7"/>
      <c r="D1457" t="s">
        <v>2602</v>
      </c>
      <c r="E1457" s="21">
        <v>159.94999999999999</v>
      </c>
      <c r="F1457" s="11">
        <v>3</v>
      </c>
      <c r="G1457" s="10" t="s">
        <v>2412</v>
      </c>
      <c r="H1457" s="22" t="s">
        <v>824</v>
      </c>
    </row>
    <row r="1458" spans="1:8" x14ac:dyDescent="0.2">
      <c r="A1458" s="6"/>
      <c r="B1458" s="6"/>
      <c r="C1458" s="7"/>
      <c r="D1458" t="s">
        <v>2603</v>
      </c>
      <c r="E1458" s="21">
        <v>159.91999999999999</v>
      </c>
      <c r="F1458" s="11" t="s">
        <v>2408</v>
      </c>
      <c r="G1458" s="10" t="s">
        <v>1282</v>
      </c>
      <c r="H1458" s="22" t="s">
        <v>2604</v>
      </c>
    </row>
    <row r="1459" spans="1:8" x14ac:dyDescent="0.2">
      <c r="A1459" s="6"/>
      <c r="B1459" s="6"/>
      <c r="C1459" s="7"/>
      <c r="D1459" t="s">
        <v>2605</v>
      </c>
      <c r="E1459" s="21">
        <v>159.08000000000001</v>
      </c>
      <c r="F1459" s="11">
        <v>0</v>
      </c>
      <c r="G1459" s="10" t="s">
        <v>1082</v>
      </c>
      <c r="H1459" s="22" t="s">
        <v>115</v>
      </c>
    </row>
    <row r="1460" spans="1:8" x14ac:dyDescent="0.2">
      <c r="A1460" s="6"/>
      <c r="B1460" s="6"/>
      <c r="C1460" s="7"/>
      <c r="D1460" t="s">
        <v>2606</v>
      </c>
      <c r="E1460" s="21">
        <v>159</v>
      </c>
      <c r="F1460" s="11" t="s">
        <v>2418</v>
      </c>
      <c r="G1460" s="11" t="s">
        <v>2418</v>
      </c>
      <c r="H1460" s="22" t="s">
        <v>2401</v>
      </c>
    </row>
    <row r="1461" spans="1:8" x14ac:dyDescent="0.2">
      <c r="A1461" s="6"/>
      <c r="B1461" s="6"/>
      <c r="C1461" s="7"/>
      <c r="D1461" t="s">
        <v>2607</v>
      </c>
      <c r="E1461" s="21">
        <v>159</v>
      </c>
      <c r="F1461" s="11">
        <v>3</v>
      </c>
      <c r="G1461" s="10" t="s">
        <v>1281</v>
      </c>
      <c r="H1461" s="22" t="s">
        <v>2563</v>
      </c>
    </row>
    <row r="1462" spans="1:8" x14ac:dyDescent="0.2">
      <c r="A1462" s="6"/>
      <c r="B1462" s="6"/>
      <c r="C1462" s="7"/>
      <c r="D1462" t="s">
        <v>2608</v>
      </c>
      <c r="E1462" s="21">
        <v>158.88</v>
      </c>
      <c r="F1462" s="11">
        <v>6</v>
      </c>
      <c r="G1462" s="10" t="s">
        <v>1082</v>
      </c>
      <c r="H1462" s="22" t="s">
        <v>2609</v>
      </c>
    </row>
    <row r="1463" spans="1:8" x14ac:dyDescent="0.2">
      <c r="A1463" s="6"/>
      <c r="B1463" s="6"/>
      <c r="C1463" s="7"/>
      <c r="D1463" t="s">
        <v>2610</v>
      </c>
      <c r="E1463" s="21">
        <v>157.94999999999999</v>
      </c>
      <c r="F1463" s="11">
        <v>6</v>
      </c>
      <c r="G1463" s="10" t="s">
        <v>2412</v>
      </c>
      <c r="H1463" s="22" t="s">
        <v>2536</v>
      </c>
    </row>
    <row r="1464" spans="1:8" x14ac:dyDescent="0.2">
      <c r="A1464" s="6"/>
      <c r="B1464" s="6"/>
      <c r="C1464" s="7"/>
      <c r="D1464" t="s">
        <v>2611</v>
      </c>
      <c r="E1464" s="21">
        <v>155</v>
      </c>
      <c r="F1464" s="11" t="s">
        <v>2418</v>
      </c>
      <c r="G1464" s="10" t="s">
        <v>2418</v>
      </c>
      <c r="H1464" s="22" t="s">
        <v>1678</v>
      </c>
    </row>
    <row r="1465" spans="1:8" x14ac:dyDescent="0.2">
      <c r="A1465" s="6"/>
      <c r="B1465" s="6"/>
      <c r="C1465" s="7"/>
      <c r="D1465" t="s">
        <v>2612</v>
      </c>
      <c r="E1465" s="21">
        <v>152</v>
      </c>
      <c r="F1465" s="11" t="s">
        <v>2418</v>
      </c>
      <c r="G1465" s="11" t="s">
        <v>2418</v>
      </c>
      <c r="H1465" s="22" t="s">
        <v>1678</v>
      </c>
    </row>
    <row r="1466" spans="1:8" x14ac:dyDescent="0.2">
      <c r="A1466" s="6"/>
      <c r="B1466" s="6"/>
      <c r="C1466" s="7"/>
      <c r="D1466" t="s">
        <v>2613</v>
      </c>
      <c r="E1466" s="21">
        <v>151.91999999999999</v>
      </c>
      <c r="F1466" s="11">
        <v>0</v>
      </c>
      <c r="G1466" s="10" t="s">
        <v>1082</v>
      </c>
      <c r="H1466" s="22" t="s">
        <v>2478</v>
      </c>
    </row>
    <row r="1467" spans="1:8" x14ac:dyDescent="0.2">
      <c r="A1467" s="6"/>
      <c r="B1467" s="6"/>
      <c r="C1467" s="7"/>
      <c r="D1467" t="s">
        <v>2614</v>
      </c>
      <c r="E1467" s="21">
        <v>150</v>
      </c>
      <c r="F1467" s="11">
        <v>10</v>
      </c>
      <c r="G1467" s="10" t="s">
        <v>1281</v>
      </c>
      <c r="H1467" s="22" t="s">
        <v>827</v>
      </c>
    </row>
    <row r="1468" spans="1:8" x14ac:dyDescent="0.2">
      <c r="A1468" s="6"/>
      <c r="B1468" s="6"/>
      <c r="C1468" s="7"/>
      <c r="D1468" t="s">
        <v>2615</v>
      </c>
      <c r="E1468" s="21">
        <v>150</v>
      </c>
      <c r="F1468" s="11">
        <v>2</v>
      </c>
      <c r="G1468" s="10" t="s">
        <v>1281</v>
      </c>
      <c r="H1468" s="22" t="s">
        <v>2616</v>
      </c>
    </row>
    <row r="1469" spans="1:8" x14ac:dyDescent="0.2">
      <c r="A1469" s="6"/>
      <c r="B1469" s="6"/>
      <c r="C1469" s="7"/>
      <c r="D1469" t="s">
        <v>2617</v>
      </c>
      <c r="E1469" s="21">
        <v>149.99</v>
      </c>
      <c r="F1469" s="11">
        <v>3</v>
      </c>
      <c r="G1469" s="10" t="s">
        <v>2412</v>
      </c>
      <c r="H1469" s="22" t="s">
        <v>885</v>
      </c>
    </row>
    <row r="1470" spans="1:8" x14ac:dyDescent="0.2">
      <c r="A1470" s="6"/>
      <c r="B1470" s="6"/>
      <c r="C1470" s="7"/>
      <c r="D1470" t="s">
        <v>2618</v>
      </c>
      <c r="E1470" s="21">
        <v>149.99</v>
      </c>
      <c r="F1470" s="11">
        <v>3</v>
      </c>
      <c r="G1470" s="10" t="s">
        <v>2412</v>
      </c>
      <c r="H1470" s="22" t="s">
        <v>2561</v>
      </c>
    </row>
    <row r="1471" spans="1:8" x14ac:dyDescent="0.2">
      <c r="A1471" s="6"/>
      <c r="B1471" s="6"/>
      <c r="C1471" s="7"/>
      <c r="D1471" t="s">
        <v>2619</v>
      </c>
      <c r="E1471" s="21">
        <v>149.78</v>
      </c>
      <c r="F1471" s="11" t="s">
        <v>2418</v>
      </c>
      <c r="G1471" s="11" t="s">
        <v>2418</v>
      </c>
      <c r="H1471" s="22" t="s">
        <v>2589</v>
      </c>
    </row>
    <row r="1472" spans="1:8" x14ac:dyDescent="0.2">
      <c r="A1472" s="6"/>
      <c r="B1472" s="6"/>
      <c r="C1472" s="7"/>
      <c r="D1472" t="s">
        <v>2620</v>
      </c>
      <c r="E1472" s="21">
        <v>149</v>
      </c>
      <c r="F1472" s="11" t="s">
        <v>2408</v>
      </c>
      <c r="G1472" s="10" t="s">
        <v>1281</v>
      </c>
      <c r="H1472" s="22" t="s">
        <v>2438</v>
      </c>
    </row>
    <row r="1473" spans="1:8" x14ac:dyDescent="0.2">
      <c r="A1473" s="6"/>
      <c r="B1473" s="6"/>
      <c r="C1473" s="7"/>
      <c r="D1473" t="s">
        <v>2621</v>
      </c>
      <c r="E1473" s="21">
        <f>99.99+(3*14.95)</f>
        <v>144.83999999999997</v>
      </c>
      <c r="F1473" s="11">
        <v>1</v>
      </c>
      <c r="G1473" s="10" t="s">
        <v>1082</v>
      </c>
      <c r="H1473" s="22" t="s">
        <v>827</v>
      </c>
    </row>
    <row r="1474" spans="1:8" x14ac:dyDescent="0.2">
      <c r="A1474" s="6"/>
      <c r="B1474" s="6"/>
      <c r="C1474" s="7"/>
      <c r="D1474" t="s">
        <v>2622</v>
      </c>
      <c r="E1474" s="21">
        <v>143.94</v>
      </c>
      <c r="F1474" s="11">
        <v>1</v>
      </c>
      <c r="G1474" s="10" t="s">
        <v>1282</v>
      </c>
      <c r="H1474" s="22" t="s">
        <v>2623</v>
      </c>
    </row>
    <row r="1475" spans="1:8" x14ac:dyDescent="0.2">
      <c r="A1475" s="6"/>
      <c r="B1475" s="6"/>
      <c r="C1475" s="7"/>
      <c r="D1475" t="s">
        <v>2624</v>
      </c>
      <c r="E1475" s="21">
        <v>143.52000000000001</v>
      </c>
      <c r="F1475" s="11">
        <v>0</v>
      </c>
      <c r="G1475" s="10" t="s">
        <v>1082</v>
      </c>
      <c r="H1475" s="22" t="s">
        <v>2489</v>
      </c>
    </row>
    <row r="1476" spans="1:8" x14ac:dyDescent="0.2">
      <c r="A1476" s="6"/>
      <c r="B1476" s="6"/>
      <c r="C1476" s="7"/>
      <c r="D1476" t="s">
        <v>2625</v>
      </c>
      <c r="E1476" s="21">
        <v>140</v>
      </c>
      <c r="F1476" s="11">
        <v>0</v>
      </c>
      <c r="G1476" s="10" t="s">
        <v>1082</v>
      </c>
      <c r="H1476" s="22" t="s">
        <v>2626</v>
      </c>
    </row>
    <row r="1477" spans="1:8" x14ac:dyDescent="0.2">
      <c r="A1477" s="6"/>
      <c r="B1477" s="6"/>
      <c r="C1477" s="7"/>
      <c r="D1477" t="s">
        <v>2627</v>
      </c>
      <c r="E1477" s="21">
        <f>69.95*2</f>
        <v>139.9</v>
      </c>
      <c r="F1477" s="11">
        <v>3</v>
      </c>
      <c r="G1477" s="10" t="s">
        <v>2412</v>
      </c>
      <c r="H1477" s="22" t="s">
        <v>824</v>
      </c>
    </row>
    <row r="1478" spans="1:8" x14ac:dyDescent="0.2">
      <c r="A1478" s="6"/>
      <c r="B1478" s="6"/>
      <c r="C1478" s="7"/>
      <c r="D1478" t="s">
        <v>2628</v>
      </c>
      <c r="E1478" s="21">
        <v>134.1</v>
      </c>
      <c r="F1478" s="11">
        <v>0</v>
      </c>
      <c r="G1478" s="10" t="s">
        <v>1082</v>
      </c>
      <c r="H1478" s="22" t="s">
        <v>2478</v>
      </c>
    </row>
    <row r="1479" spans="1:8" x14ac:dyDescent="0.2">
      <c r="A1479" s="6"/>
      <c r="B1479" s="6"/>
      <c r="C1479" s="7"/>
      <c r="D1479" t="s">
        <v>2629</v>
      </c>
      <c r="E1479" s="21">
        <v>131.88</v>
      </c>
      <c r="F1479" s="11">
        <v>0</v>
      </c>
      <c r="G1479" s="10" t="s">
        <v>1082</v>
      </c>
      <c r="H1479" s="22" t="s">
        <v>2630</v>
      </c>
    </row>
    <row r="1480" spans="1:8" x14ac:dyDescent="0.2">
      <c r="A1480" s="6"/>
      <c r="B1480" s="6"/>
      <c r="C1480" s="7"/>
      <c r="D1480" t="s">
        <v>2631</v>
      </c>
      <c r="E1480" s="21">
        <v>131.76</v>
      </c>
      <c r="F1480" s="11">
        <v>0</v>
      </c>
      <c r="G1480" s="10" t="s">
        <v>1082</v>
      </c>
      <c r="H1480" s="22" t="s">
        <v>2632</v>
      </c>
    </row>
    <row r="1481" spans="1:8" x14ac:dyDescent="0.2">
      <c r="A1481" s="6"/>
      <c r="B1481" s="6"/>
      <c r="C1481" s="7"/>
      <c r="D1481" t="s">
        <v>2633</v>
      </c>
      <c r="E1481" s="21">
        <v>129.99</v>
      </c>
      <c r="F1481" s="11">
        <v>6</v>
      </c>
      <c r="G1481" s="10" t="s">
        <v>2412</v>
      </c>
      <c r="H1481" s="22" t="s">
        <v>2536</v>
      </c>
    </row>
    <row r="1482" spans="1:8" x14ac:dyDescent="0.2">
      <c r="A1482" s="6"/>
      <c r="B1482" s="6"/>
      <c r="C1482" s="7"/>
      <c r="D1482" t="s">
        <v>2634</v>
      </c>
      <c r="E1482" s="21">
        <v>129.99</v>
      </c>
      <c r="F1482" s="11" t="s">
        <v>2408</v>
      </c>
      <c r="G1482" s="10" t="s">
        <v>1282</v>
      </c>
      <c r="H1482" s="22" t="s">
        <v>2604</v>
      </c>
    </row>
    <row r="1483" spans="1:8" x14ac:dyDescent="0.2">
      <c r="A1483" s="6"/>
      <c r="B1483" s="6"/>
      <c r="C1483" s="7"/>
      <c r="D1483" t="s">
        <v>2635</v>
      </c>
      <c r="E1483" s="21">
        <v>129</v>
      </c>
      <c r="F1483" s="11">
        <v>4</v>
      </c>
      <c r="G1483" s="10" t="s">
        <v>2412</v>
      </c>
      <c r="H1483" s="22" t="s">
        <v>1036</v>
      </c>
    </row>
    <row r="1484" spans="1:8" x14ac:dyDescent="0.2">
      <c r="A1484" s="6"/>
      <c r="B1484" s="6"/>
      <c r="C1484" s="7"/>
      <c r="D1484" t="s">
        <v>2636</v>
      </c>
      <c r="E1484" s="21">
        <v>127.96</v>
      </c>
      <c r="F1484" s="11" t="s">
        <v>2418</v>
      </c>
      <c r="G1484" s="11" t="s">
        <v>2418</v>
      </c>
      <c r="H1484" s="22" t="s">
        <v>2467</v>
      </c>
    </row>
    <row r="1485" spans="1:8" x14ac:dyDescent="0.2">
      <c r="A1485" s="6"/>
      <c r="B1485" s="6"/>
      <c r="C1485" s="7"/>
      <c r="D1485" t="s">
        <v>2637</v>
      </c>
      <c r="E1485" s="21">
        <v>127.92</v>
      </c>
      <c r="F1485" s="11" t="s">
        <v>2408</v>
      </c>
      <c r="G1485" s="10" t="s">
        <v>1282</v>
      </c>
      <c r="H1485" s="22" t="s">
        <v>2467</v>
      </c>
    </row>
    <row r="1486" spans="1:8" x14ac:dyDescent="0.2">
      <c r="A1486" s="6"/>
      <c r="B1486" s="6"/>
      <c r="C1486" s="7"/>
      <c r="D1486" t="s">
        <v>2638</v>
      </c>
      <c r="E1486" s="21">
        <v>126.95</v>
      </c>
      <c r="F1486" s="11">
        <v>6</v>
      </c>
      <c r="G1486" s="10" t="s">
        <v>2412</v>
      </c>
      <c r="H1486" s="22" t="s">
        <v>2536</v>
      </c>
    </row>
    <row r="1487" spans="1:8" x14ac:dyDescent="0.2">
      <c r="A1487" s="6"/>
      <c r="B1487" s="6"/>
      <c r="C1487" s="7"/>
      <c r="D1487" t="s">
        <v>2639</v>
      </c>
      <c r="E1487" s="21">
        <v>125.07</v>
      </c>
      <c r="F1487" s="11">
        <v>0</v>
      </c>
      <c r="G1487" s="10" t="s">
        <v>1082</v>
      </c>
      <c r="H1487" s="22" t="s">
        <v>2478</v>
      </c>
    </row>
    <row r="1488" spans="1:8" x14ac:dyDescent="0.2">
      <c r="A1488" s="6"/>
      <c r="B1488" s="6"/>
      <c r="C1488" s="7"/>
      <c r="D1488" t="s">
        <v>2640</v>
      </c>
      <c r="E1488" s="21">
        <v>125</v>
      </c>
      <c r="F1488" s="11" t="s">
        <v>2418</v>
      </c>
      <c r="G1488" s="11" t="s">
        <v>2418</v>
      </c>
      <c r="H1488" s="22" t="s">
        <v>2508</v>
      </c>
    </row>
    <row r="1489" spans="1:8" x14ac:dyDescent="0.2">
      <c r="A1489" s="6"/>
      <c r="B1489" s="6"/>
      <c r="C1489" s="7"/>
      <c r="D1489" t="s">
        <v>2641</v>
      </c>
      <c r="E1489" s="21">
        <v>123.96</v>
      </c>
      <c r="F1489" s="11">
        <v>0</v>
      </c>
      <c r="G1489" s="10" t="s">
        <v>1082</v>
      </c>
      <c r="H1489" s="22" t="s">
        <v>2478</v>
      </c>
    </row>
    <row r="1490" spans="1:8" x14ac:dyDescent="0.2">
      <c r="A1490" s="6"/>
      <c r="B1490" s="6"/>
      <c r="C1490" s="7"/>
      <c r="D1490" t="s">
        <v>2642</v>
      </c>
      <c r="E1490" s="21">
        <v>122.61</v>
      </c>
      <c r="F1490" s="11">
        <v>0</v>
      </c>
      <c r="G1490" s="10" t="s">
        <v>1082</v>
      </c>
      <c r="H1490" s="22" t="s">
        <v>115</v>
      </c>
    </row>
    <row r="1491" spans="1:8" x14ac:dyDescent="0.2">
      <c r="A1491" s="6"/>
      <c r="B1491" s="6"/>
      <c r="C1491" s="7"/>
      <c r="D1491" t="s">
        <v>2643</v>
      </c>
      <c r="E1491" s="21">
        <v>120.55</v>
      </c>
      <c r="F1491" s="11">
        <v>0</v>
      </c>
      <c r="G1491" s="10" t="s">
        <v>1082</v>
      </c>
      <c r="H1491" s="22" t="s">
        <v>115</v>
      </c>
    </row>
    <row r="1492" spans="1:8" x14ac:dyDescent="0.2">
      <c r="A1492" s="6"/>
      <c r="B1492" s="6"/>
      <c r="C1492" s="7"/>
      <c r="D1492" t="s">
        <v>2644</v>
      </c>
      <c r="E1492" s="21">
        <v>120</v>
      </c>
      <c r="F1492" s="11" t="s">
        <v>2418</v>
      </c>
      <c r="G1492" s="11" t="s">
        <v>2418</v>
      </c>
      <c r="H1492" s="22" t="s">
        <v>1678</v>
      </c>
    </row>
    <row r="1493" spans="1:8" x14ac:dyDescent="0.2">
      <c r="A1493" s="6"/>
      <c r="B1493" s="6"/>
      <c r="C1493" s="7"/>
      <c r="D1493" t="s">
        <v>2645</v>
      </c>
      <c r="E1493" s="21">
        <v>120</v>
      </c>
      <c r="F1493" s="11">
        <v>1</v>
      </c>
      <c r="G1493" s="10" t="s">
        <v>1282</v>
      </c>
      <c r="H1493" s="22" t="s">
        <v>2646</v>
      </c>
    </row>
    <row r="1494" spans="1:8" x14ac:dyDescent="0.2">
      <c r="A1494" s="6"/>
      <c r="B1494" s="6"/>
      <c r="C1494" s="7"/>
      <c r="D1494" t="s">
        <v>2647</v>
      </c>
      <c r="E1494" s="21">
        <v>120</v>
      </c>
      <c r="F1494" s="11">
        <v>5</v>
      </c>
      <c r="G1494" s="10" t="s">
        <v>1281</v>
      </c>
      <c r="H1494" s="22" t="s">
        <v>2648</v>
      </c>
    </row>
    <row r="1495" spans="1:8" x14ac:dyDescent="0.2">
      <c r="A1495" s="6"/>
      <c r="B1495" s="6"/>
      <c r="C1495" s="7"/>
      <c r="D1495" t="s">
        <v>2649</v>
      </c>
      <c r="E1495" s="21">
        <f>119.95</f>
        <v>119.95</v>
      </c>
      <c r="F1495" s="11">
        <v>3</v>
      </c>
      <c r="G1495" s="10" t="s">
        <v>2412</v>
      </c>
      <c r="H1495" s="22" t="s">
        <v>824</v>
      </c>
    </row>
    <row r="1496" spans="1:8" x14ac:dyDescent="0.2">
      <c r="A1496" s="6"/>
      <c r="B1496" s="6"/>
      <c r="C1496" s="7"/>
      <c r="D1496" t="s">
        <v>2650</v>
      </c>
      <c r="E1496" s="21">
        <v>119.94</v>
      </c>
      <c r="F1496" s="11">
        <v>1</v>
      </c>
      <c r="G1496" s="10" t="s">
        <v>2501</v>
      </c>
      <c r="H1496" s="22" t="s">
        <v>2467</v>
      </c>
    </row>
    <row r="1497" spans="1:8" x14ac:dyDescent="0.2">
      <c r="A1497" s="6"/>
      <c r="B1497" s="6"/>
      <c r="C1497" s="7"/>
      <c r="D1497" t="s">
        <v>2651</v>
      </c>
      <c r="E1497" s="21">
        <v>119.92</v>
      </c>
      <c r="F1497" s="11" t="s">
        <v>2408</v>
      </c>
      <c r="G1497" s="10" t="s">
        <v>1282</v>
      </c>
      <c r="H1497" s="22" t="s">
        <v>2604</v>
      </c>
    </row>
    <row r="1498" spans="1:8" x14ac:dyDescent="0.2">
      <c r="A1498" s="6"/>
      <c r="B1498" s="6"/>
      <c r="C1498" s="7"/>
      <c r="D1498" t="s">
        <v>2652</v>
      </c>
      <c r="E1498" s="21">
        <v>119.92</v>
      </c>
      <c r="F1498" s="11">
        <v>0</v>
      </c>
      <c r="G1498" s="10" t="s">
        <v>1082</v>
      </c>
      <c r="H1498" s="22" t="s">
        <v>2632</v>
      </c>
    </row>
    <row r="1499" spans="1:8" x14ac:dyDescent="0.2">
      <c r="A1499" s="6"/>
      <c r="B1499" s="6"/>
      <c r="C1499" s="7"/>
      <c r="D1499" t="s">
        <v>2653</v>
      </c>
      <c r="E1499" s="21">
        <f>59.95*2</f>
        <v>119.9</v>
      </c>
      <c r="F1499" s="11">
        <v>8</v>
      </c>
      <c r="G1499" s="10" t="s">
        <v>1281</v>
      </c>
      <c r="H1499" s="22" t="s">
        <v>827</v>
      </c>
    </row>
    <row r="1500" spans="1:8" x14ac:dyDescent="0.2">
      <c r="A1500" s="6"/>
      <c r="B1500" s="6"/>
      <c r="C1500" s="7"/>
      <c r="D1500" t="s">
        <v>2654</v>
      </c>
      <c r="E1500" s="21">
        <v>119.76</v>
      </c>
      <c r="F1500" s="11">
        <v>0</v>
      </c>
      <c r="G1500" s="10" t="s">
        <v>1082</v>
      </c>
      <c r="H1500" s="22" t="s">
        <v>2632</v>
      </c>
    </row>
    <row r="1501" spans="1:8" x14ac:dyDescent="0.2">
      <c r="A1501" s="6"/>
      <c r="B1501" s="6"/>
      <c r="C1501" s="7"/>
      <c r="D1501" t="s">
        <v>2655</v>
      </c>
      <c r="E1501" s="21">
        <v>116.04</v>
      </c>
      <c r="F1501" s="11">
        <v>0</v>
      </c>
      <c r="G1501" s="10" t="s">
        <v>1082</v>
      </c>
      <c r="H1501" s="22" t="s">
        <v>2489</v>
      </c>
    </row>
    <row r="1502" spans="1:8" x14ac:dyDescent="0.2">
      <c r="A1502" s="6"/>
      <c r="B1502" s="6"/>
      <c r="C1502" s="7"/>
      <c r="D1502" t="s">
        <v>2656</v>
      </c>
      <c r="E1502" s="21">
        <f>4*28.98</f>
        <v>115.92</v>
      </c>
      <c r="F1502" s="11">
        <v>3</v>
      </c>
      <c r="G1502" s="10" t="s">
        <v>2412</v>
      </c>
      <c r="H1502" s="22" t="s">
        <v>2457</v>
      </c>
    </row>
    <row r="1503" spans="1:8" x14ac:dyDescent="0.2">
      <c r="A1503" s="6"/>
      <c r="B1503" s="6"/>
      <c r="C1503" s="7"/>
      <c r="D1503" t="s">
        <v>2657</v>
      </c>
      <c r="E1503" s="21">
        <v>115</v>
      </c>
      <c r="F1503" s="11">
        <v>12</v>
      </c>
      <c r="G1503" s="10" t="s">
        <v>1281</v>
      </c>
      <c r="H1503" s="22" t="s">
        <v>2658</v>
      </c>
    </row>
    <row r="1504" spans="1:8" x14ac:dyDescent="0.2">
      <c r="A1504" s="6"/>
      <c r="B1504" s="6"/>
      <c r="C1504" s="7"/>
      <c r="D1504" t="s">
        <v>2659</v>
      </c>
      <c r="E1504" s="21">
        <v>110.94</v>
      </c>
      <c r="F1504" s="11">
        <v>2</v>
      </c>
      <c r="G1504" s="10" t="s">
        <v>2501</v>
      </c>
      <c r="H1504" s="22" t="s">
        <v>2545</v>
      </c>
    </row>
    <row r="1505" spans="1:8" x14ac:dyDescent="0.2">
      <c r="A1505" s="6"/>
      <c r="B1505" s="6"/>
      <c r="C1505" s="7"/>
      <c r="D1505" t="s">
        <v>2660</v>
      </c>
      <c r="E1505" s="21">
        <f>55.01*2</f>
        <v>110.02</v>
      </c>
      <c r="F1505" s="11">
        <v>8</v>
      </c>
      <c r="G1505" s="10" t="s">
        <v>1281</v>
      </c>
      <c r="H1505" s="22" t="s">
        <v>827</v>
      </c>
    </row>
    <row r="1506" spans="1:8" ht="16" x14ac:dyDescent="0.2">
      <c r="A1506" s="6"/>
      <c r="B1506" s="6"/>
      <c r="C1506" s="7"/>
      <c r="D1506" s="33" t="s">
        <v>2661</v>
      </c>
      <c r="E1506" s="34">
        <v>110</v>
      </c>
      <c r="F1506" s="11">
        <v>3</v>
      </c>
      <c r="G1506" s="28" t="s">
        <v>2412</v>
      </c>
      <c r="H1506" s="22" t="s">
        <v>250</v>
      </c>
    </row>
    <row r="1507" spans="1:8" x14ac:dyDescent="0.2">
      <c r="A1507" s="6"/>
      <c r="B1507" s="6"/>
      <c r="C1507" s="7"/>
      <c r="D1507" t="s">
        <v>2662</v>
      </c>
      <c r="E1507" s="21">
        <v>109.99</v>
      </c>
      <c r="F1507" s="11">
        <v>4</v>
      </c>
      <c r="G1507" s="10" t="s">
        <v>1281</v>
      </c>
      <c r="H1507" s="22" t="s">
        <v>1036</v>
      </c>
    </row>
    <row r="1508" spans="1:8" x14ac:dyDescent="0.2">
      <c r="A1508" s="6"/>
      <c r="B1508" s="6"/>
      <c r="C1508" s="7"/>
      <c r="D1508" t="s">
        <v>2663</v>
      </c>
      <c r="E1508" s="21">
        <v>109.99</v>
      </c>
      <c r="F1508" s="11">
        <v>0</v>
      </c>
      <c r="G1508" s="10" t="s">
        <v>1082</v>
      </c>
      <c r="H1508" s="22" t="s">
        <v>276</v>
      </c>
    </row>
    <row r="1509" spans="1:8" x14ac:dyDescent="0.2">
      <c r="A1509" s="6"/>
      <c r="B1509" s="6"/>
      <c r="C1509" s="7"/>
      <c r="D1509" t="s">
        <v>2664</v>
      </c>
      <c r="E1509" s="21">
        <v>108.95</v>
      </c>
      <c r="F1509" s="11">
        <v>6</v>
      </c>
      <c r="G1509" s="10" t="s">
        <v>2412</v>
      </c>
      <c r="H1509" s="22" t="s">
        <v>2536</v>
      </c>
    </row>
    <row r="1510" spans="1:8" x14ac:dyDescent="0.2">
      <c r="A1510" s="6"/>
      <c r="B1510" s="6"/>
      <c r="C1510" s="7"/>
      <c r="D1510" t="s">
        <v>2665</v>
      </c>
      <c r="E1510" s="21">
        <v>107.88</v>
      </c>
      <c r="F1510" s="11">
        <v>0</v>
      </c>
      <c r="G1510" s="10" t="s">
        <v>1082</v>
      </c>
      <c r="H1510" s="22" t="s">
        <v>2632</v>
      </c>
    </row>
    <row r="1511" spans="1:8" x14ac:dyDescent="0.2">
      <c r="A1511" s="6"/>
      <c r="B1511" s="6"/>
      <c r="C1511" s="7"/>
      <c r="D1511" t="s">
        <v>2666</v>
      </c>
      <c r="E1511" s="21">
        <v>107.76</v>
      </c>
      <c r="F1511" s="11">
        <v>0</v>
      </c>
      <c r="G1511" s="10" t="s">
        <v>1082</v>
      </c>
      <c r="H1511" s="22" t="s">
        <v>2632</v>
      </c>
    </row>
    <row r="1512" spans="1:8" x14ac:dyDescent="0.2">
      <c r="A1512" s="6"/>
      <c r="B1512" s="6"/>
      <c r="C1512" s="7"/>
      <c r="D1512" t="s">
        <v>2667</v>
      </c>
      <c r="E1512" s="21">
        <v>106.99</v>
      </c>
      <c r="F1512" s="11">
        <v>6</v>
      </c>
      <c r="G1512" s="10" t="s">
        <v>1281</v>
      </c>
      <c r="H1512" s="22" t="s">
        <v>827</v>
      </c>
    </row>
    <row r="1513" spans="1:8" x14ac:dyDescent="0.2">
      <c r="A1513" s="6"/>
      <c r="B1513" s="6"/>
      <c r="C1513" s="7"/>
      <c r="D1513" t="s">
        <v>2668</v>
      </c>
      <c r="E1513" s="21">
        <v>105.36</v>
      </c>
      <c r="F1513" s="11">
        <v>0</v>
      </c>
      <c r="G1513" s="10" t="s">
        <v>1082</v>
      </c>
      <c r="H1513" s="22" t="s">
        <v>2478</v>
      </c>
    </row>
    <row r="1514" spans="1:8" x14ac:dyDescent="0.2">
      <c r="A1514" s="6"/>
      <c r="B1514" s="6"/>
      <c r="C1514" s="7"/>
      <c r="D1514" t="s">
        <v>2669</v>
      </c>
      <c r="E1514" s="21">
        <v>105.36</v>
      </c>
      <c r="F1514" s="11">
        <v>0</v>
      </c>
      <c r="G1514" s="10" t="s">
        <v>1082</v>
      </c>
      <c r="H1514" s="22" t="s">
        <v>2478</v>
      </c>
    </row>
    <row r="1515" spans="1:8" x14ac:dyDescent="0.2">
      <c r="A1515" s="6"/>
      <c r="B1515" s="6"/>
      <c r="C1515" s="7"/>
      <c r="D1515" t="s">
        <v>2670</v>
      </c>
      <c r="E1515" s="21">
        <v>105</v>
      </c>
      <c r="F1515" s="11" t="s">
        <v>2418</v>
      </c>
      <c r="G1515" s="11" t="s">
        <v>2418</v>
      </c>
      <c r="H1515" s="22" t="s">
        <v>2671</v>
      </c>
    </row>
    <row r="1516" spans="1:8" x14ac:dyDescent="0.2">
      <c r="A1516" s="6"/>
      <c r="B1516" s="6"/>
      <c r="C1516" s="7"/>
      <c r="D1516" t="s">
        <v>2672</v>
      </c>
      <c r="E1516" s="21">
        <v>105</v>
      </c>
      <c r="F1516" s="11">
        <v>0</v>
      </c>
      <c r="G1516" s="10" t="s">
        <v>1082</v>
      </c>
      <c r="H1516" s="22" t="s">
        <v>2489</v>
      </c>
    </row>
    <row r="1517" spans="1:8" x14ac:dyDescent="0.2">
      <c r="A1517" s="6"/>
      <c r="B1517" s="6"/>
      <c r="C1517" s="7"/>
      <c r="D1517" t="s">
        <v>2673</v>
      </c>
      <c r="E1517" s="21">
        <f>35*3</f>
        <v>105</v>
      </c>
      <c r="F1517" s="11">
        <v>2</v>
      </c>
      <c r="G1517" s="10" t="s">
        <v>1281</v>
      </c>
      <c r="H1517" s="22" t="s">
        <v>827</v>
      </c>
    </row>
    <row r="1518" spans="1:8" x14ac:dyDescent="0.2">
      <c r="A1518" s="6"/>
      <c r="B1518" s="6"/>
      <c r="C1518" s="7"/>
      <c r="D1518" t="s">
        <v>2674</v>
      </c>
      <c r="E1518" s="21">
        <v>104.94</v>
      </c>
      <c r="F1518" s="11">
        <v>0</v>
      </c>
      <c r="G1518" s="10" t="s">
        <v>1082</v>
      </c>
      <c r="H1518" s="22" t="s">
        <v>2478</v>
      </c>
    </row>
    <row r="1519" spans="1:8" x14ac:dyDescent="0.2">
      <c r="A1519" s="6"/>
      <c r="B1519" s="6"/>
      <c r="C1519" s="7"/>
      <c r="D1519" t="s">
        <v>2675</v>
      </c>
      <c r="E1519" s="21">
        <v>104</v>
      </c>
      <c r="F1519" s="11">
        <v>0</v>
      </c>
      <c r="G1519" s="10" t="s">
        <v>1082</v>
      </c>
      <c r="H1519" s="22" t="s">
        <v>2676</v>
      </c>
    </row>
    <row r="1520" spans="1:8" x14ac:dyDescent="0.2">
      <c r="A1520" s="6"/>
      <c r="B1520" s="6"/>
      <c r="C1520" s="7"/>
      <c r="D1520" t="s">
        <v>2677</v>
      </c>
      <c r="E1520" s="21">
        <v>103.92</v>
      </c>
      <c r="F1520" s="11" t="s">
        <v>2408</v>
      </c>
      <c r="G1520" s="10" t="s">
        <v>1282</v>
      </c>
      <c r="H1520" s="22" t="s">
        <v>2467</v>
      </c>
    </row>
    <row r="1521" spans="1:8" x14ac:dyDescent="0.2">
      <c r="A1521" s="6"/>
      <c r="B1521" s="6"/>
      <c r="C1521" s="7"/>
      <c r="D1521" t="s">
        <v>2678</v>
      </c>
      <c r="E1521" s="21">
        <v>102.96</v>
      </c>
      <c r="F1521" s="11">
        <v>0</v>
      </c>
      <c r="G1521" s="10" t="s">
        <v>1082</v>
      </c>
      <c r="H1521" s="22" t="s">
        <v>2489</v>
      </c>
    </row>
    <row r="1522" spans="1:8" x14ac:dyDescent="0.2">
      <c r="A1522" s="6"/>
      <c r="B1522" s="6"/>
      <c r="C1522" s="7"/>
      <c r="D1522" t="s">
        <v>2679</v>
      </c>
      <c r="E1522" s="21">
        <v>100.56</v>
      </c>
      <c r="F1522" s="11">
        <v>0</v>
      </c>
      <c r="G1522" s="10" t="s">
        <v>1082</v>
      </c>
      <c r="H1522" s="22" t="s">
        <v>2478</v>
      </c>
    </row>
    <row r="1523" spans="1:8" x14ac:dyDescent="0.2">
      <c r="A1523" s="6"/>
      <c r="B1523" s="6"/>
      <c r="C1523" s="7"/>
      <c r="D1523" t="s">
        <v>2680</v>
      </c>
      <c r="E1523" s="21">
        <v>100</v>
      </c>
      <c r="F1523" s="11" t="s">
        <v>2418</v>
      </c>
      <c r="G1523" s="11" t="s">
        <v>2418</v>
      </c>
      <c r="H1523" s="22" t="s">
        <v>1678</v>
      </c>
    </row>
    <row r="1524" spans="1:8" x14ac:dyDescent="0.2">
      <c r="A1524" s="6"/>
      <c r="B1524" s="6"/>
      <c r="C1524" s="7"/>
      <c r="D1524" t="s">
        <v>2681</v>
      </c>
      <c r="E1524" s="21">
        <v>100</v>
      </c>
      <c r="F1524" s="11">
        <v>0</v>
      </c>
      <c r="G1524" s="10" t="s">
        <v>1082</v>
      </c>
      <c r="H1524" s="22" t="s">
        <v>2682</v>
      </c>
    </row>
    <row r="1525" spans="1:8" x14ac:dyDescent="0.2">
      <c r="A1525" s="6"/>
      <c r="B1525" s="6"/>
      <c r="C1525" s="7"/>
      <c r="D1525" t="s">
        <v>2683</v>
      </c>
      <c r="E1525" s="21">
        <v>100</v>
      </c>
      <c r="F1525" s="11">
        <v>6</v>
      </c>
      <c r="G1525" s="10" t="s">
        <v>2412</v>
      </c>
      <c r="H1525" s="22" t="s">
        <v>2536</v>
      </c>
    </row>
    <row r="1526" spans="1:8" x14ac:dyDescent="0.2">
      <c r="A1526" s="6"/>
      <c r="B1526" s="6"/>
      <c r="C1526" s="7"/>
      <c r="D1526" t="s">
        <v>2684</v>
      </c>
      <c r="E1526" s="21">
        <v>100</v>
      </c>
      <c r="F1526" s="11">
        <v>4</v>
      </c>
      <c r="G1526" s="10" t="s">
        <v>1282</v>
      </c>
      <c r="H1526" s="22" t="s">
        <v>1036</v>
      </c>
    </row>
    <row r="1527" spans="1:8" x14ac:dyDescent="0.2">
      <c r="A1527" s="6"/>
      <c r="B1527" s="6"/>
      <c r="C1527" s="7"/>
      <c r="D1527" t="s">
        <v>2685</v>
      </c>
      <c r="E1527" s="21">
        <v>100</v>
      </c>
      <c r="F1527" s="11">
        <v>0</v>
      </c>
      <c r="G1527" s="10" t="s">
        <v>1082</v>
      </c>
      <c r="H1527" s="22" t="s">
        <v>2686</v>
      </c>
    </row>
    <row r="1528" spans="1:8" x14ac:dyDescent="0.2">
      <c r="A1528" s="6"/>
      <c r="B1528" s="6"/>
      <c r="C1528" s="7"/>
      <c r="D1528" t="s">
        <v>2687</v>
      </c>
      <c r="E1528" s="21">
        <v>99.99</v>
      </c>
      <c r="F1528" s="11">
        <v>3</v>
      </c>
      <c r="G1528" s="10" t="s">
        <v>2412</v>
      </c>
      <c r="H1528" s="22" t="s">
        <v>885</v>
      </c>
    </row>
    <row r="1529" spans="1:8" x14ac:dyDescent="0.2">
      <c r="A1529" s="6"/>
      <c r="B1529" s="6"/>
      <c r="C1529" s="7"/>
      <c r="D1529" t="s">
        <v>2688</v>
      </c>
      <c r="E1529" s="21">
        <v>99.99</v>
      </c>
      <c r="F1529" s="11" t="s">
        <v>2408</v>
      </c>
      <c r="G1529" s="10" t="s">
        <v>1282</v>
      </c>
      <c r="H1529" s="22" t="s">
        <v>2604</v>
      </c>
    </row>
    <row r="1530" spans="1:8" x14ac:dyDescent="0.2">
      <c r="A1530" s="6"/>
      <c r="B1530" s="6"/>
      <c r="C1530" s="7"/>
      <c r="D1530" t="s">
        <v>2689</v>
      </c>
      <c r="E1530" s="21">
        <v>99.99</v>
      </c>
      <c r="F1530" s="11" t="s">
        <v>2408</v>
      </c>
      <c r="G1530" s="10" t="s">
        <v>1282</v>
      </c>
      <c r="H1530" s="22" t="s">
        <v>2604</v>
      </c>
    </row>
    <row r="1531" spans="1:8" x14ac:dyDescent="0.2">
      <c r="A1531" s="6"/>
      <c r="B1531" s="6"/>
      <c r="C1531" s="7"/>
      <c r="D1531" t="s">
        <v>2690</v>
      </c>
      <c r="E1531" s="21">
        <v>99.99</v>
      </c>
      <c r="F1531" s="11">
        <v>3</v>
      </c>
      <c r="G1531" s="10" t="s">
        <v>2501</v>
      </c>
      <c r="H1531" s="22" t="s">
        <v>2452</v>
      </c>
    </row>
    <row r="1532" spans="1:8" x14ac:dyDescent="0.2">
      <c r="A1532" s="6"/>
      <c r="B1532" s="6"/>
      <c r="C1532" s="7"/>
      <c r="D1532" t="s">
        <v>2691</v>
      </c>
      <c r="E1532" s="21">
        <v>99.98</v>
      </c>
      <c r="F1532" s="11" t="s">
        <v>2408</v>
      </c>
      <c r="G1532" s="10" t="s">
        <v>1282</v>
      </c>
      <c r="H1532" s="22" t="s">
        <v>2604</v>
      </c>
    </row>
    <row r="1533" spans="1:8" x14ac:dyDescent="0.2">
      <c r="A1533" s="6"/>
      <c r="B1533" s="6"/>
      <c r="C1533" s="7"/>
      <c r="D1533" t="s">
        <v>2692</v>
      </c>
      <c r="E1533" s="21">
        <v>99.95</v>
      </c>
      <c r="F1533" s="11" t="s">
        <v>2408</v>
      </c>
      <c r="G1533" s="10" t="s">
        <v>1282</v>
      </c>
      <c r="H1533" s="22" t="s">
        <v>2467</v>
      </c>
    </row>
    <row r="1534" spans="1:8" x14ac:dyDescent="0.2">
      <c r="A1534" s="6"/>
      <c r="B1534" s="6"/>
      <c r="C1534" s="7"/>
      <c r="D1534" t="s">
        <v>2693</v>
      </c>
      <c r="E1534" s="21">
        <v>99.9</v>
      </c>
      <c r="F1534" s="11">
        <v>1</v>
      </c>
      <c r="G1534" s="10" t="s">
        <v>2501</v>
      </c>
      <c r="H1534" s="22" t="s">
        <v>2694</v>
      </c>
    </row>
    <row r="1535" spans="1:8" x14ac:dyDescent="0.2">
      <c r="A1535" s="6"/>
      <c r="B1535" s="6"/>
      <c r="C1535" s="7"/>
      <c r="D1535" t="s">
        <v>2695</v>
      </c>
      <c r="E1535" s="21">
        <v>99</v>
      </c>
      <c r="F1535" s="11" t="s">
        <v>2418</v>
      </c>
      <c r="G1535" s="11" t="s">
        <v>2418</v>
      </c>
      <c r="H1535" s="22" t="s">
        <v>1678</v>
      </c>
    </row>
    <row r="1536" spans="1:8" x14ac:dyDescent="0.2">
      <c r="A1536" s="6"/>
      <c r="B1536" s="6"/>
      <c r="C1536" s="7"/>
      <c r="D1536" t="s">
        <v>2696</v>
      </c>
      <c r="E1536" s="21">
        <v>98.82</v>
      </c>
      <c r="F1536" s="11">
        <v>0</v>
      </c>
      <c r="G1536" s="10" t="s">
        <v>1082</v>
      </c>
      <c r="H1536" s="22" t="s">
        <v>2697</v>
      </c>
    </row>
    <row r="1537" spans="1:8" x14ac:dyDescent="0.2">
      <c r="A1537" s="6"/>
      <c r="B1537" s="6"/>
      <c r="C1537" s="7"/>
      <c r="D1537" t="s">
        <v>2698</v>
      </c>
      <c r="E1537" s="21">
        <v>96</v>
      </c>
      <c r="F1537" s="11">
        <v>0</v>
      </c>
      <c r="G1537" s="10" t="s">
        <v>1082</v>
      </c>
      <c r="H1537" s="22" t="s">
        <v>2489</v>
      </c>
    </row>
    <row r="1538" spans="1:8" x14ac:dyDescent="0.2">
      <c r="A1538" s="6"/>
      <c r="B1538" s="6"/>
      <c r="C1538" s="7"/>
      <c r="D1538" t="s">
        <v>2699</v>
      </c>
      <c r="E1538" s="21">
        <f>23.99*4</f>
        <v>95.96</v>
      </c>
      <c r="F1538" s="11">
        <v>4</v>
      </c>
      <c r="G1538" s="10" t="s">
        <v>2412</v>
      </c>
      <c r="H1538" s="22" t="s">
        <v>2700</v>
      </c>
    </row>
    <row r="1539" spans="1:8" x14ac:dyDescent="0.2">
      <c r="A1539" s="6"/>
      <c r="B1539" s="6"/>
      <c r="C1539" s="7"/>
      <c r="D1539" t="s">
        <v>2701</v>
      </c>
      <c r="E1539" s="21">
        <v>95.88</v>
      </c>
      <c r="F1539" s="11">
        <v>0</v>
      </c>
      <c r="G1539" s="10" t="s">
        <v>1082</v>
      </c>
      <c r="H1539" s="22" t="s">
        <v>2545</v>
      </c>
    </row>
    <row r="1540" spans="1:8" x14ac:dyDescent="0.2">
      <c r="A1540" s="6"/>
      <c r="B1540" s="6"/>
      <c r="C1540" s="7"/>
      <c r="D1540" t="s">
        <v>2702</v>
      </c>
      <c r="E1540" s="21">
        <v>95.88</v>
      </c>
      <c r="F1540" s="11">
        <v>0</v>
      </c>
      <c r="G1540" s="10" t="s">
        <v>1082</v>
      </c>
      <c r="H1540" s="22" t="s">
        <v>2545</v>
      </c>
    </row>
    <row r="1541" spans="1:8" x14ac:dyDescent="0.2">
      <c r="A1541" s="6"/>
      <c r="B1541" s="6"/>
      <c r="C1541" s="7"/>
      <c r="D1541" t="s">
        <v>2703</v>
      </c>
      <c r="E1541" s="21">
        <v>95.88</v>
      </c>
      <c r="F1541" s="11">
        <v>0</v>
      </c>
      <c r="G1541" s="10" t="s">
        <v>1082</v>
      </c>
      <c r="H1541" s="22" t="s">
        <v>2489</v>
      </c>
    </row>
    <row r="1542" spans="1:8" x14ac:dyDescent="0.2">
      <c r="A1542" s="6"/>
      <c r="B1542" s="6"/>
      <c r="C1542" s="7"/>
      <c r="D1542" t="s">
        <v>2704</v>
      </c>
      <c r="E1542" s="21">
        <f>2*45.98</f>
        <v>91.96</v>
      </c>
      <c r="F1542" s="11">
        <v>0</v>
      </c>
      <c r="G1542" s="10" t="s">
        <v>1082</v>
      </c>
      <c r="H1542" s="22" t="s">
        <v>2526</v>
      </c>
    </row>
    <row r="1543" spans="1:8" x14ac:dyDescent="0.2">
      <c r="A1543" s="6"/>
      <c r="B1543" s="6"/>
      <c r="C1543" s="7"/>
      <c r="D1543" t="s">
        <v>2705</v>
      </c>
      <c r="E1543" s="21">
        <v>91.96</v>
      </c>
      <c r="F1543" s="11">
        <v>0</v>
      </c>
      <c r="G1543" s="10" t="s">
        <v>1082</v>
      </c>
      <c r="H1543" s="22" t="s">
        <v>2706</v>
      </c>
    </row>
    <row r="1544" spans="1:8" x14ac:dyDescent="0.2">
      <c r="A1544" s="6"/>
      <c r="B1544" s="6"/>
      <c r="C1544" s="7"/>
      <c r="D1544" t="s">
        <v>2707</v>
      </c>
      <c r="E1544" s="21">
        <v>91.78</v>
      </c>
      <c r="F1544" s="11">
        <v>0</v>
      </c>
      <c r="G1544" s="10" t="s">
        <v>1082</v>
      </c>
      <c r="H1544" s="22" t="s">
        <v>2478</v>
      </c>
    </row>
    <row r="1545" spans="1:8" x14ac:dyDescent="0.2">
      <c r="A1545" s="6"/>
      <c r="B1545" s="6"/>
      <c r="C1545" s="7"/>
      <c r="D1545" t="s">
        <v>2708</v>
      </c>
      <c r="E1545" s="21">
        <v>91.74</v>
      </c>
      <c r="F1545" s="11">
        <v>0</v>
      </c>
      <c r="G1545" s="10" t="s">
        <v>1082</v>
      </c>
      <c r="H1545" s="22" t="s">
        <v>2478</v>
      </c>
    </row>
    <row r="1546" spans="1:8" x14ac:dyDescent="0.2">
      <c r="A1546" s="6"/>
      <c r="B1546" s="6"/>
      <c r="C1546" s="7"/>
      <c r="D1546" t="s">
        <v>2709</v>
      </c>
      <c r="E1546" s="21">
        <v>90.72</v>
      </c>
      <c r="F1546" s="11">
        <v>0</v>
      </c>
      <c r="G1546" s="10" t="s">
        <v>1082</v>
      </c>
      <c r="H1546" s="22" t="s">
        <v>2489</v>
      </c>
    </row>
    <row r="1547" spans="1:8" x14ac:dyDescent="0.2">
      <c r="A1547" s="6"/>
      <c r="B1547" s="6"/>
      <c r="C1547" s="7"/>
      <c r="D1547" t="s">
        <v>2710</v>
      </c>
      <c r="E1547" s="21">
        <v>90</v>
      </c>
      <c r="F1547" s="11" t="s">
        <v>2418</v>
      </c>
      <c r="G1547" s="11" t="s">
        <v>2418</v>
      </c>
      <c r="H1547" s="22" t="s">
        <v>2711</v>
      </c>
    </row>
    <row r="1548" spans="1:8" x14ac:dyDescent="0.2">
      <c r="A1548" s="6"/>
      <c r="B1548" s="6"/>
      <c r="C1548" s="7"/>
      <c r="D1548" t="s">
        <v>2712</v>
      </c>
      <c r="E1548" s="21">
        <v>90</v>
      </c>
      <c r="F1548" s="11" t="s">
        <v>2418</v>
      </c>
      <c r="G1548" s="11" t="s">
        <v>2418</v>
      </c>
      <c r="H1548" s="22" t="s">
        <v>2589</v>
      </c>
    </row>
    <row r="1549" spans="1:8" x14ac:dyDescent="0.2">
      <c r="A1549" s="6"/>
      <c r="B1549" s="6"/>
      <c r="C1549" s="7"/>
      <c r="D1549" t="s">
        <v>2713</v>
      </c>
      <c r="E1549" s="21">
        <v>89.99</v>
      </c>
      <c r="F1549" s="11">
        <v>3</v>
      </c>
      <c r="G1549" s="10" t="s">
        <v>2412</v>
      </c>
      <c r="H1549" s="22" t="s">
        <v>885</v>
      </c>
    </row>
    <row r="1550" spans="1:8" x14ac:dyDescent="0.2">
      <c r="A1550" s="6"/>
      <c r="B1550" s="6"/>
      <c r="C1550" s="7"/>
      <c r="D1550" s="25" t="s">
        <v>2714</v>
      </c>
      <c r="E1550" s="26">
        <v>89</v>
      </c>
      <c r="F1550" s="27" t="s">
        <v>2715</v>
      </c>
      <c r="G1550" s="28" t="s">
        <v>1281</v>
      </c>
      <c r="H1550" s="35" t="s">
        <v>827</v>
      </c>
    </row>
    <row r="1551" spans="1:8" x14ac:dyDescent="0.2">
      <c r="A1551" s="6"/>
      <c r="B1551" s="6"/>
      <c r="C1551" s="7"/>
      <c r="D1551" t="s">
        <v>2716</v>
      </c>
      <c r="E1551" s="21">
        <v>88.56</v>
      </c>
      <c r="F1551" s="11">
        <v>0</v>
      </c>
      <c r="G1551" s="10" t="s">
        <v>1082</v>
      </c>
      <c r="H1551" s="22" t="s">
        <v>2478</v>
      </c>
    </row>
    <row r="1552" spans="1:8" x14ac:dyDescent="0.2">
      <c r="A1552" s="6"/>
      <c r="B1552" s="6"/>
      <c r="C1552" s="7"/>
      <c r="D1552" t="s">
        <v>2717</v>
      </c>
      <c r="E1552" s="21">
        <v>87.96</v>
      </c>
      <c r="F1552" s="11">
        <v>1</v>
      </c>
      <c r="G1552" s="10" t="s">
        <v>2501</v>
      </c>
      <c r="H1552" s="22" t="s">
        <v>2452</v>
      </c>
    </row>
    <row r="1553" spans="1:8" x14ac:dyDescent="0.2">
      <c r="A1553" s="6"/>
      <c r="B1553" s="6"/>
      <c r="C1553" s="7"/>
      <c r="D1553" t="s">
        <v>2718</v>
      </c>
      <c r="E1553" s="21">
        <f>4*21.98</f>
        <v>87.92</v>
      </c>
      <c r="F1553" s="11">
        <v>0</v>
      </c>
      <c r="G1553" s="10" t="s">
        <v>1082</v>
      </c>
      <c r="H1553" s="22" t="s">
        <v>2526</v>
      </c>
    </row>
    <row r="1554" spans="1:8" x14ac:dyDescent="0.2">
      <c r="A1554" s="6"/>
      <c r="B1554" s="6"/>
      <c r="C1554" s="7"/>
      <c r="D1554" t="s">
        <v>2719</v>
      </c>
      <c r="E1554" s="21">
        <v>86.99</v>
      </c>
      <c r="F1554" s="11" t="s">
        <v>2418</v>
      </c>
      <c r="G1554" s="11" t="s">
        <v>2418</v>
      </c>
      <c r="H1554" s="22" t="s">
        <v>2720</v>
      </c>
    </row>
    <row r="1555" spans="1:8" x14ac:dyDescent="0.2">
      <c r="A1555" s="6"/>
      <c r="B1555" s="6"/>
      <c r="C1555" s="7"/>
      <c r="D1555" t="s">
        <v>2721</v>
      </c>
      <c r="E1555" s="21">
        <v>85</v>
      </c>
      <c r="F1555" s="11" t="s">
        <v>2418</v>
      </c>
      <c r="G1555" s="11" t="s">
        <v>2418</v>
      </c>
      <c r="H1555" s="22" t="s">
        <v>1678</v>
      </c>
    </row>
    <row r="1556" spans="1:8" x14ac:dyDescent="0.2">
      <c r="A1556" s="6"/>
      <c r="B1556" s="6"/>
      <c r="C1556" s="7"/>
      <c r="D1556" t="s">
        <v>2722</v>
      </c>
      <c r="E1556" s="21">
        <v>85</v>
      </c>
      <c r="F1556" s="11">
        <v>0</v>
      </c>
      <c r="G1556" s="10" t="s">
        <v>1082</v>
      </c>
      <c r="H1556" s="22" t="s">
        <v>2723</v>
      </c>
    </row>
    <row r="1557" spans="1:8" x14ac:dyDescent="0.2">
      <c r="A1557" s="6"/>
      <c r="B1557" s="6"/>
      <c r="C1557" s="7"/>
      <c r="D1557" t="s">
        <v>2724</v>
      </c>
      <c r="E1557" s="21">
        <v>85</v>
      </c>
      <c r="F1557" s="11" t="s">
        <v>2418</v>
      </c>
      <c r="G1557" s="11" t="s">
        <v>2418</v>
      </c>
      <c r="H1557" s="22" t="s">
        <v>2401</v>
      </c>
    </row>
    <row r="1558" spans="1:8" x14ac:dyDescent="0.2">
      <c r="A1558" s="6"/>
      <c r="B1558" s="6"/>
      <c r="C1558" s="7"/>
      <c r="D1558" t="s">
        <v>2725</v>
      </c>
      <c r="E1558" s="21">
        <v>85</v>
      </c>
      <c r="F1558" s="11" t="s">
        <v>2418</v>
      </c>
      <c r="G1558" s="11" t="s">
        <v>2418</v>
      </c>
      <c r="H1558" s="22" t="s">
        <v>2726</v>
      </c>
    </row>
    <row r="1559" spans="1:8" x14ac:dyDescent="0.2">
      <c r="A1559" s="6"/>
      <c r="B1559" s="6"/>
      <c r="C1559" s="7"/>
      <c r="D1559" t="s">
        <v>2727</v>
      </c>
      <c r="E1559" s="21">
        <v>84.99</v>
      </c>
      <c r="F1559" s="11">
        <v>3</v>
      </c>
      <c r="G1559" s="10" t="s">
        <v>2412</v>
      </c>
      <c r="H1559" s="22" t="s">
        <v>1036</v>
      </c>
    </row>
    <row r="1560" spans="1:8" x14ac:dyDescent="0.2">
      <c r="A1560" s="6"/>
      <c r="B1560" s="6"/>
      <c r="C1560" s="7"/>
      <c r="D1560" t="s">
        <v>2728</v>
      </c>
      <c r="E1560" s="21">
        <v>84.66</v>
      </c>
      <c r="F1560" s="11">
        <v>0</v>
      </c>
      <c r="G1560" s="10" t="s">
        <v>1082</v>
      </c>
      <c r="H1560" s="22" t="s">
        <v>2528</v>
      </c>
    </row>
    <row r="1561" spans="1:8" x14ac:dyDescent="0.2">
      <c r="A1561" s="6"/>
      <c r="B1561" s="6"/>
      <c r="C1561" s="7"/>
      <c r="D1561" t="s">
        <v>2729</v>
      </c>
      <c r="E1561" s="21">
        <v>84</v>
      </c>
      <c r="F1561" s="11">
        <v>0</v>
      </c>
      <c r="G1561" s="10" t="s">
        <v>1082</v>
      </c>
      <c r="H1561" s="22" t="s">
        <v>2682</v>
      </c>
    </row>
    <row r="1562" spans="1:8" x14ac:dyDescent="0.2">
      <c r="A1562" s="6"/>
      <c r="B1562" s="6"/>
      <c r="C1562" s="7"/>
      <c r="D1562" t="s">
        <v>2730</v>
      </c>
      <c r="E1562" s="21">
        <v>83.97</v>
      </c>
      <c r="F1562" s="11" t="s">
        <v>2418</v>
      </c>
      <c r="G1562" s="11" t="s">
        <v>2418</v>
      </c>
      <c r="H1562" s="22" t="s">
        <v>2401</v>
      </c>
    </row>
    <row r="1563" spans="1:8" x14ac:dyDescent="0.2">
      <c r="A1563" s="6"/>
      <c r="B1563" s="6"/>
      <c r="C1563" s="7"/>
      <c r="D1563" t="s">
        <v>2731</v>
      </c>
      <c r="E1563" s="21">
        <v>83.92</v>
      </c>
      <c r="F1563" s="11">
        <v>1</v>
      </c>
      <c r="G1563" s="10" t="s">
        <v>2501</v>
      </c>
      <c r="H1563" s="22" t="s">
        <v>2545</v>
      </c>
    </row>
    <row r="1564" spans="1:8" x14ac:dyDescent="0.2">
      <c r="A1564" s="6"/>
      <c r="B1564" s="6"/>
      <c r="C1564" s="7"/>
      <c r="D1564" t="s">
        <v>2731</v>
      </c>
      <c r="E1564" s="21">
        <v>83.92</v>
      </c>
      <c r="F1564" s="11">
        <v>0</v>
      </c>
      <c r="G1564" s="10" t="s">
        <v>1082</v>
      </c>
      <c r="H1564" s="22" t="s">
        <v>2545</v>
      </c>
    </row>
    <row r="1565" spans="1:8" x14ac:dyDescent="0.2">
      <c r="A1565" s="6"/>
      <c r="B1565" s="6"/>
      <c r="C1565" s="7"/>
      <c r="D1565" t="s">
        <v>2732</v>
      </c>
      <c r="E1565" s="21">
        <v>82.5</v>
      </c>
      <c r="F1565" s="11">
        <v>2</v>
      </c>
      <c r="G1565" s="10" t="s">
        <v>2501</v>
      </c>
      <c r="H1565" s="22" t="s">
        <v>2401</v>
      </c>
    </row>
    <row r="1566" spans="1:8" x14ac:dyDescent="0.2">
      <c r="A1566" s="6"/>
      <c r="B1566" s="6"/>
      <c r="C1566" s="7"/>
      <c r="D1566" t="s">
        <v>2733</v>
      </c>
      <c r="E1566" s="21">
        <v>82.05</v>
      </c>
      <c r="F1566" s="11">
        <v>6</v>
      </c>
      <c r="G1566" s="10" t="s">
        <v>1281</v>
      </c>
      <c r="H1566" s="22" t="s">
        <v>827</v>
      </c>
    </row>
    <row r="1567" spans="1:8" x14ac:dyDescent="0.2">
      <c r="A1567" s="6"/>
      <c r="B1567" s="6"/>
      <c r="C1567" s="7"/>
      <c r="D1567" t="s">
        <v>2734</v>
      </c>
      <c r="E1567" s="21">
        <v>80</v>
      </c>
      <c r="F1567" s="11" t="s">
        <v>2418</v>
      </c>
      <c r="G1567" s="11" t="s">
        <v>2418</v>
      </c>
      <c r="H1567" s="22" t="s">
        <v>2401</v>
      </c>
    </row>
    <row r="1568" spans="1:8" x14ac:dyDescent="0.2">
      <c r="A1568" s="6"/>
      <c r="B1568" s="6"/>
      <c r="C1568" s="7"/>
      <c r="D1568" t="s">
        <v>2735</v>
      </c>
      <c r="E1568" s="21">
        <v>80</v>
      </c>
      <c r="F1568" s="11">
        <v>0</v>
      </c>
      <c r="G1568" s="10" t="s">
        <v>1082</v>
      </c>
      <c r="H1568" s="22" t="s">
        <v>2736</v>
      </c>
    </row>
    <row r="1569" spans="1:8" x14ac:dyDescent="0.2">
      <c r="A1569" s="6"/>
      <c r="B1569" s="6"/>
      <c r="C1569" s="7"/>
      <c r="D1569" t="s">
        <v>2737</v>
      </c>
      <c r="E1569" s="21">
        <v>79.989999999999995</v>
      </c>
      <c r="F1569" s="11" t="s">
        <v>2418</v>
      </c>
      <c r="G1569" s="11" t="s">
        <v>2418</v>
      </c>
      <c r="H1569" s="22" t="s">
        <v>2589</v>
      </c>
    </row>
    <row r="1570" spans="1:8" x14ac:dyDescent="0.2">
      <c r="A1570" s="6"/>
      <c r="B1570" s="6"/>
      <c r="C1570" s="7"/>
      <c r="D1570" t="s">
        <v>2738</v>
      </c>
      <c r="E1570" s="21">
        <v>79.98</v>
      </c>
      <c r="F1570" s="11" t="s">
        <v>2408</v>
      </c>
      <c r="G1570" s="10" t="s">
        <v>2501</v>
      </c>
      <c r="H1570" s="22" t="s">
        <v>2739</v>
      </c>
    </row>
    <row r="1571" spans="1:8" ht="16" x14ac:dyDescent="0.2">
      <c r="A1571" s="6"/>
      <c r="B1571" s="6"/>
      <c r="C1571" s="7"/>
      <c r="D1571" s="33" t="s">
        <v>2740</v>
      </c>
      <c r="E1571" s="34">
        <v>79.95</v>
      </c>
      <c r="F1571" s="27">
        <v>3</v>
      </c>
      <c r="G1571" s="28" t="s">
        <v>2412</v>
      </c>
      <c r="H1571" s="22" t="s">
        <v>250</v>
      </c>
    </row>
    <row r="1572" spans="1:8" x14ac:dyDescent="0.2">
      <c r="A1572" s="6"/>
      <c r="B1572" s="6"/>
      <c r="C1572" s="7"/>
      <c r="D1572" t="s">
        <v>2741</v>
      </c>
      <c r="E1572" s="21">
        <f>39.95*2</f>
        <v>79.900000000000006</v>
      </c>
      <c r="F1572" s="11">
        <v>3</v>
      </c>
      <c r="G1572" s="10" t="s">
        <v>2412</v>
      </c>
      <c r="H1572" s="22" t="s">
        <v>824</v>
      </c>
    </row>
    <row r="1573" spans="1:8" x14ac:dyDescent="0.2">
      <c r="A1573" s="6"/>
      <c r="B1573" s="6"/>
      <c r="C1573" s="7"/>
      <c r="D1573" t="s">
        <v>2742</v>
      </c>
      <c r="E1573" s="21">
        <v>78.959999999999994</v>
      </c>
      <c r="F1573" s="11">
        <v>0</v>
      </c>
      <c r="G1573" s="10" t="s">
        <v>1082</v>
      </c>
      <c r="H1573" s="22" t="s">
        <v>2743</v>
      </c>
    </row>
    <row r="1574" spans="1:8" x14ac:dyDescent="0.2">
      <c r="A1574" s="6"/>
      <c r="B1574" s="6"/>
      <c r="C1574" s="7"/>
      <c r="D1574" t="s">
        <v>2744</v>
      </c>
      <c r="E1574" s="21">
        <v>78</v>
      </c>
      <c r="F1574" s="11">
        <v>0</v>
      </c>
      <c r="G1574" s="10" t="s">
        <v>1082</v>
      </c>
      <c r="H1574" s="22" t="s">
        <v>2489</v>
      </c>
    </row>
    <row r="1575" spans="1:8" x14ac:dyDescent="0.2">
      <c r="A1575" s="6"/>
      <c r="B1575" s="6"/>
      <c r="C1575" s="7"/>
      <c r="D1575" t="s">
        <v>2745</v>
      </c>
      <c r="E1575" s="21">
        <v>77.94</v>
      </c>
      <c r="F1575" s="11">
        <v>0</v>
      </c>
      <c r="G1575" s="10" t="s">
        <v>1082</v>
      </c>
      <c r="H1575" s="22" t="s">
        <v>2545</v>
      </c>
    </row>
    <row r="1576" spans="1:8" x14ac:dyDescent="0.2">
      <c r="A1576" s="6"/>
      <c r="B1576" s="6"/>
      <c r="C1576" s="7"/>
      <c r="D1576" t="s">
        <v>2746</v>
      </c>
      <c r="E1576" s="21">
        <v>76.95</v>
      </c>
      <c r="F1576" s="11">
        <v>6</v>
      </c>
      <c r="G1576" s="10" t="s">
        <v>2412</v>
      </c>
      <c r="H1576" s="22" t="s">
        <v>2536</v>
      </c>
    </row>
    <row r="1577" spans="1:8" x14ac:dyDescent="0.2">
      <c r="A1577" s="6"/>
      <c r="B1577" s="6"/>
      <c r="C1577" s="7"/>
      <c r="D1577" t="s">
        <v>2747</v>
      </c>
      <c r="E1577" s="21">
        <v>75</v>
      </c>
      <c r="F1577" s="11">
        <v>10</v>
      </c>
      <c r="G1577" s="10" t="s">
        <v>1281</v>
      </c>
      <c r="H1577" s="22" t="s">
        <v>827</v>
      </c>
    </row>
    <row r="1578" spans="1:8" x14ac:dyDescent="0.2">
      <c r="A1578" s="6"/>
      <c r="B1578" s="6"/>
      <c r="C1578" s="7"/>
      <c r="D1578" t="s">
        <v>2748</v>
      </c>
      <c r="E1578" s="21">
        <v>73.900000000000006</v>
      </c>
      <c r="F1578" s="11">
        <v>0</v>
      </c>
      <c r="G1578" s="10" t="s">
        <v>1082</v>
      </c>
      <c r="H1578" s="22" t="s">
        <v>2489</v>
      </c>
    </row>
    <row r="1579" spans="1:8" x14ac:dyDescent="0.2">
      <c r="A1579" s="6"/>
      <c r="B1579" s="6"/>
      <c r="C1579" s="7"/>
      <c r="D1579" t="s">
        <v>2749</v>
      </c>
      <c r="E1579" s="21">
        <v>73.58</v>
      </c>
      <c r="F1579" s="11">
        <v>0</v>
      </c>
      <c r="G1579" s="10" t="s">
        <v>1082</v>
      </c>
      <c r="H1579" s="22" t="s">
        <v>2478</v>
      </c>
    </row>
    <row r="1580" spans="1:8" x14ac:dyDescent="0.2">
      <c r="A1580" s="6"/>
      <c r="B1580" s="6"/>
      <c r="C1580" s="7"/>
      <c r="D1580" t="s">
        <v>2750</v>
      </c>
      <c r="E1580" s="21">
        <v>72</v>
      </c>
      <c r="F1580" s="11">
        <v>0</v>
      </c>
      <c r="G1580" s="10" t="s">
        <v>1082</v>
      </c>
      <c r="H1580" s="22" t="s">
        <v>2682</v>
      </c>
    </row>
    <row r="1581" spans="1:8" x14ac:dyDescent="0.2">
      <c r="A1581" s="6"/>
      <c r="B1581" s="6"/>
      <c r="C1581" s="7"/>
      <c r="D1581" t="s">
        <v>2751</v>
      </c>
      <c r="E1581" s="21">
        <v>72</v>
      </c>
      <c r="F1581" s="11">
        <v>0</v>
      </c>
      <c r="G1581" s="10" t="s">
        <v>1082</v>
      </c>
      <c r="H1581" s="22" t="s">
        <v>2682</v>
      </c>
    </row>
    <row r="1582" spans="1:8" x14ac:dyDescent="0.2">
      <c r="A1582" s="6"/>
      <c r="B1582" s="6"/>
      <c r="C1582" s="7"/>
      <c r="D1582" t="s">
        <v>2752</v>
      </c>
      <c r="E1582" s="21">
        <f>24*3</f>
        <v>72</v>
      </c>
      <c r="F1582" s="11" t="s">
        <v>1082</v>
      </c>
      <c r="G1582" s="10" t="s">
        <v>1082</v>
      </c>
      <c r="H1582" s="22" t="s">
        <v>2753</v>
      </c>
    </row>
    <row r="1583" spans="1:8" x14ac:dyDescent="0.2">
      <c r="A1583" s="6"/>
      <c r="B1583" s="6"/>
      <c r="C1583" s="7"/>
      <c r="D1583" t="s">
        <v>2754</v>
      </c>
      <c r="E1583" s="21">
        <v>71.959999999999994</v>
      </c>
      <c r="F1583" s="11">
        <v>0</v>
      </c>
      <c r="G1583" s="10" t="s">
        <v>1082</v>
      </c>
      <c r="H1583" s="22" t="s">
        <v>2528</v>
      </c>
    </row>
    <row r="1584" spans="1:8" x14ac:dyDescent="0.2">
      <c r="A1584" s="6"/>
      <c r="B1584" s="6"/>
      <c r="C1584" s="7"/>
      <c r="D1584" t="s">
        <v>2755</v>
      </c>
      <c r="E1584" s="21">
        <v>71.92</v>
      </c>
      <c r="F1584" s="11">
        <v>0</v>
      </c>
      <c r="G1584" s="10" t="s">
        <v>1082</v>
      </c>
      <c r="H1584" s="22" t="s">
        <v>2545</v>
      </c>
    </row>
    <row r="1585" spans="1:8" x14ac:dyDescent="0.2">
      <c r="A1585" s="6"/>
      <c r="B1585" s="6"/>
      <c r="C1585" s="7"/>
      <c r="D1585" t="s">
        <v>2756</v>
      </c>
      <c r="E1585" s="21">
        <v>71.92</v>
      </c>
      <c r="F1585" s="11">
        <v>0</v>
      </c>
      <c r="G1585" s="10" t="s">
        <v>1082</v>
      </c>
      <c r="H1585" s="22" t="s">
        <v>2489</v>
      </c>
    </row>
    <row r="1586" spans="1:8" x14ac:dyDescent="0.2">
      <c r="A1586" s="6"/>
      <c r="B1586" s="6"/>
      <c r="C1586" s="7"/>
      <c r="D1586" t="s">
        <v>2757</v>
      </c>
      <c r="E1586" s="21">
        <v>71.92</v>
      </c>
      <c r="F1586" s="11">
        <v>0</v>
      </c>
      <c r="G1586" s="10" t="s">
        <v>1082</v>
      </c>
      <c r="H1586" s="22" t="s">
        <v>2545</v>
      </c>
    </row>
    <row r="1587" spans="1:8" x14ac:dyDescent="0.2">
      <c r="A1587" s="6"/>
      <c r="B1587" s="6"/>
      <c r="C1587" s="7"/>
      <c r="D1587" t="s">
        <v>2758</v>
      </c>
      <c r="E1587" s="21">
        <v>71.88</v>
      </c>
      <c r="F1587" s="11">
        <v>0</v>
      </c>
      <c r="G1587" s="10" t="s">
        <v>1082</v>
      </c>
      <c r="H1587" s="22" t="s">
        <v>2632</v>
      </c>
    </row>
    <row r="1588" spans="1:8" x14ac:dyDescent="0.2">
      <c r="A1588" s="6"/>
      <c r="B1588" s="6"/>
      <c r="C1588" s="7"/>
      <c r="D1588" t="s">
        <v>2759</v>
      </c>
      <c r="E1588" s="21">
        <v>71.88</v>
      </c>
      <c r="F1588" s="11">
        <v>0</v>
      </c>
      <c r="G1588" s="10" t="s">
        <v>1082</v>
      </c>
      <c r="H1588" s="22" t="s">
        <v>2545</v>
      </c>
    </row>
    <row r="1589" spans="1:8" x14ac:dyDescent="0.2">
      <c r="A1589" s="6"/>
      <c r="B1589" s="6"/>
      <c r="C1589" s="7"/>
      <c r="D1589" t="s">
        <v>2760</v>
      </c>
      <c r="E1589" s="21">
        <v>70</v>
      </c>
      <c r="F1589" s="11">
        <v>2</v>
      </c>
      <c r="G1589" s="10" t="s">
        <v>1282</v>
      </c>
      <c r="H1589" s="22" t="s">
        <v>2686</v>
      </c>
    </row>
    <row r="1590" spans="1:8" x14ac:dyDescent="0.2">
      <c r="A1590" s="6"/>
      <c r="B1590" s="6"/>
      <c r="C1590" s="7"/>
      <c r="D1590" t="s">
        <v>2761</v>
      </c>
      <c r="E1590" s="21">
        <v>70</v>
      </c>
      <c r="F1590" s="11">
        <v>1</v>
      </c>
      <c r="G1590" s="10" t="s">
        <v>2501</v>
      </c>
      <c r="H1590" s="22" t="s">
        <v>2762</v>
      </c>
    </row>
    <row r="1591" spans="1:8" x14ac:dyDescent="0.2">
      <c r="A1591" s="6"/>
      <c r="B1591" s="6"/>
      <c r="C1591" s="7"/>
      <c r="D1591" t="s">
        <v>2763</v>
      </c>
      <c r="E1591" s="21">
        <v>70</v>
      </c>
      <c r="F1591" s="11">
        <v>5</v>
      </c>
      <c r="G1591" s="10" t="s">
        <v>2412</v>
      </c>
      <c r="H1591" s="22" t="s">
        <v>276</v>
      </c>
    </row>
    <row r="1592" spans="1:8" x14ac:dyDescent="0.2">
      <c r="A1592" s="6"/>
      <c r="B1592" s="6"/>
      <c r="C1592" s="7"/>
      <c r="D1592" t="s">
        <v>2764</v>
      </c>
      <c r="E1592" s="21">
        <v>69.95</v>
      </c>
      <c r="F1592" s="11" t="s">
        <v>2418</v>
      </c>
      <c r="G1592" s="11" t="s">
        <v>2418</v>
      </c>
      <c r="H1592" s="22" t="s">
        <v>2589</v>
      </c>
    </row>
    <row r="1593" spans="1:8" x14ac:dyDescent="0.2">
      <c r="A1593" s="6"/>
      <c r="B1593" s="6"/>
      <c r="C1593" s="7"/>
      <c r="D1593" t="s">
        <v>2765</v>
      </c>
      <c r="E1593" s="21">
        <v>68.94</v>
      </c>
      <c r="F1593" s="11">
        <v>0</v>
      </c>
      <c r="G1593" s="10" t="s">
        <v>1082</v>
      </c>
      <c r="H1593" s="22" t="s">
        <v>2489</v>
      </c>
    </row>
    <row r="1594" spans="1:8" x14ac:dyDescent="0.2">
      <c r="A1594" s="6"/>
      <c r="B1594" s="6"/>
      <c r="C1594" s="7"/>
      <c r="D1594" t="s">
        <v>2766</v>
      </c>
      <c r="E1594" s="21">
        <v>68.34</v>
      </c>
      <c r="F1594" s="11">
        <v>0</v>
      </c>
      <c r="G1594" s="10" t="s">
        <v>1082</v>
      </c>
      <c r="H1594" s="22" t="s">
        <v>2489</v>
      </c>
    </row>
    <row r="1595" spans="1:8" x14ac:dyDescent="0.2">
      <c r="A1595" s="6"/>
      <c r="B1595" s="6"/>
      <c r="C1595" s="7"/>
      <c r="D1595" t="s">
        <v>2767</v>
      </c>
      <c r="E1595" s="21">
        <v>67.739999999999995</v>
      </c>
      <c r="F1595" s="11" t="s">
        <v>2418</v>
      </c>
      <c r="G1595" s="11" t="s">
        <v>2418</v>
      </c>
      <c r="H1595" s="22" t="s">
        <v>2768</v>
      </c>
    </row>
    <row r="1596" spans="1:8" x14ac:dyDescent="0.2">
      <c r="A1596" s="6"/>
      <c r="B1596" s="6"/>
      <c r="C1596" s="7"/>
      <c r="D1596" t="s">
        <v>2769</v>
      </c>
      <c r="E1596" s="21">
        <v>65.88</v>
      </c>
      <c r="F1596" s="11">
        <v>0</v>
      </c>
      <c r="G1596" s="10" t="s">
        <v>1082</v>
      </c>
      <c r="H1596" s="22" t="s">
        <v>2489</v>
      </c>
    </row>
    <row r="1597" spans="1:8" x14ac:dyDescent="0.2">
      <c r="A1597" s="6"/>
      <c r="B1597" s="6"/>
      <c r="C1597" s="7"/>
      <c r="D1597" t="s">
        <v>2770</v>
      </c>
      <c r="E1597" s="21">
        <v>65.78</v>
      </c>
      <c r="F1597" s="11">
        <v>0</v>
      </c>
      <c r="G1597" s="10" t="s">
        <v>1082</v>
      </c>
      <c r="H1597" s="22" t="s">
        <v>2478</v>
      </c>
    </row>
    <row r="1598" spans="1:8" x14ac:dyDescent="0.2">
      <c r="A1598" s="6"/>
      <c r="B1598" s="6"/>
      <c r="C1598" s="7"/>
      <c r="D1598" t="s">
        <v>2771</v>
      </c>
      <c r="E1598" s="21">
        <f>2*32.67</f>
        <v>65.34</v>
      </c>
      <c r="F1598" s="11">
        <v>0</v>
      </c>
      <c r="G1598" s="10" t="s">
        <v>1082</v>
      </c>
      <c r="H1598" s="22" t="s">
        <v>2526</v>
      </c>
    </row>
    <row r="1599" spans="1:8" x14ac:dyDescent="0.2">
      <c r="A1599" s="6"/>
      <c r="B1599" s="6"/>
      <c r="C1599" s="7"/>
      <c r="D1599" t="s">
        <v>2772</v>
      </c>
      <c r="E1599" s="21">
        <v>65</v>
      </c>
      <c r="F1599" s="11" t="s">
        <v>2418</v>
      </c>
      <c r="G1599" s="11" t="s">
        <v>2418</v>
      </c>
      <c r="H1599" s="22" t="s">
        <v>2711</v>
      </c>
    </row>
    <row r="1600" spans="1:8" x14ac:dyDescent="0.2">
      <c r="A1600" s="6"/>
      <c r="B1600" s="6"/>
      <c r="C1600" s="7"/>
      <c r="D1600" t="s">
        <v>2773</v>
      </c>
      <c r="E1600" s="21">
        <v>65</v>
      </c>
      <c r="F1600" s="11" t="s">
        <v>2408</v>
      </c>
      <c r="G1600" s="10" t="s">
        <v>2409</v>
      </c>
      <c r="H1600" s="22" t="s">
        <v>2589</v>
      </c>
    </row>
    <row r="1601" spans="1:8" x14ac:dyDescent="0.2">
      <c r="A1601" s="6"/>
      <c r="B1601" s="6"/>
      <c r="C1601" s="7"/>
      <c r="D1601" t="s">
        <v>2774</v>
      </c>
      <c r="E1601" s="21">
        <v>64.989999999999995</v>
      </c>
      <c r="F1601" s="11">
        <v>0</v>
      </c>
      <c r="G1601" s="10" t="s">
        <v>1082</v>
      </c>
      <c r="H1601" s="22" t="s">
        <v>2410</v>
      </c>
    </row>
    <row r="1602" spans="1:8" x14ac:dyDescent="0.2">
      <c r="A1602" s="6"/>
      <c r="B1602" s="6"/>
      <c r="C1602" s="7"/>
      <c r="D1602" t="s">
        <v>2775</v>
      </c>
      <c r="E1602" s="21">
        <v>64.900000000000006</v>
      </c>
      <c r="F1602" s="11" t="s">
        <v>2408</v>
      </c>
      <c r="G1602" s="10" t="s">
        <v>2501</v>
      </c>
      <c r="H1602" s="22" t="s">
        <v>2589</v>
      </c>
    </row>
    <row r="1603" spans="1:8" x14ac:dyDescent="0.2">
      <c r="A1603" s="6"/>
      <c r="B1603" s="6"/>
      <c r="C1603" s="7"/>
      <c r="D1603" t="s">
        <v>2776</v>
      </c>
      <c r="E1603" s="29">
        <v>64.55</v>
      </c>
      <c r="F1603" s="11">
        <v>4</v>
      </c>
      <c r="G1603" s="10" t="s">
        <v>1281</v>
      </c>
      <c r="H1603" s="30" t="s">
        <v>276</v>
      </c>
    </row>
    <row r="1604" spans="1:8" x14ac:dyDescent="0.2">
      <c r="A1604" s="6"/>
      <c r="B1604" s="6"/>
      <c r="C1604" s="7"/>
      <c r="D1604" t="s">
        <v>2777</v>
      </c>
      <c r="E1604" s="21">
        <f>8*8</f>
        <v>64</v>
      </c>
      <c r="F1604" s="11">
        <v>0</v>
      </c>
      <c r="G1604" s="10" t="s">
        <v>1082</v>
      </c>
      <c r="H1604" s="22" t="s">
        <v>2526</v>
      </c>
    </row>
    <row r="1605" spans="1:8" x14ac:dyDescent="0.2">
      <c r="A1605" s="6"/>
      <c r="B1605" s="6"/>
      <c r="C1605" s="7"/>
      <c r="D1605" t="s">
        <v>2778</v>
      </c>
      <c r="E1605" s="21">
        <v>64</v>
      </c>
      <c r="F1605" s="11">
        <v>0</v>
      </c>
      <c r="G1605" s="10" t="s">
        <v>1082</v>
      </c>
      <c r="H1605" s="22" t="s">
        <v>2489</v>
      </c>
    </row>
    <row r="1606" spans="1:8" x14ac:dyDescent="0.2">
      <c r="A1606" s="6"/>
      <c r="B1606" s="6"/>
      <c r="C1606" s="7"/>
      <c r="D1606" t="s">
        <v>2779</v>
      </c>
      <c r="E1606" s="21">
        <v>63.6</v>
      </c>
      <c r="F1606" s="11">
        <v>0</v>
      </c>
      <c r="G1606" s="10" t="s">
        <v>1082</v>
      </c>
      <c r="H1606" s="22" t="s">
        <v>2467</v>
      </c>
    </row>
    <row r="1607" spans="1:8" x14ac:dyDescent="0.2">
      <c r="A1607" s="6"/>
      <c r="B1607" s="6"/>
      <c r="C1607" s="7"/>
      <c r="D1607" t="s">
        <v>2780</v>
      </c>
      <c r="E1607" s="21">
        <v>62.32</v>
      </c>
      <c r="F1607" s="11">
        <v>0</v>
      </c>
      <c r="G1607" s="10" t="s">
        <v>1082</v>
      </c>
      <c r="H1607" s="22" t="s">
        <v>2545</v>
      </c>
    </row>
    <row r="1608" spans="1:8" x14ac:dyDescent="0.2">
      <c r="A1608" s="6"/>
      <c r="B1608" s="6"/>
      <c r="C1608" s="7"/>
      <c r="D1608" t="s">
        <v>2781</v>
      </c>
      <c r="E1608" s="21">
        <v>61.2</v>
      </c>
      <c r="F1608" s="11">
        <v>0</v>
      </c>
      <c r="G1608" s="10" t="s">
        <v>1082</v>
      </c>
      <c r="H1608" s="22" t="s">
        <v>2478</v>
      </c>
    </row>
    <row r="1609" spans="1:8" x14ac:dyDescent="0.2">
      <c r="A1609" s="6"/>
      <c r="B1609" s="6"/>
      <c r="C1609" s="7"/>
      <c r="D1609" t="s">
        <v>2782</v>
      </c>
      <c r="E1609" s="21">
        <v>61.2</v>
      </c>
      <c r="F1609" s="11">
        <v>0</v>
      </c>
      <c r="G1609" s="10" t="s">
        <v>1082</v>
      </c>
      <c r="H1609" s="22" t="s">
        <v>2478</v>
      </c>
    </row>
    <row r="1610" spans="1:8" x14ac:dyDescent="0.2">
      <c r="A1610" s="6"/>
      <c r="B1610" s="6"/>
      <c r="C1610" s="7"/>
      <c r="D1610" t="s">
        <v>2783</v>
      </c>
      <c r="E1610" s="21">
        <v>60.54</v>
      </c>
      <c r="F1610" s="11">
        <v>0</v>
      </c>
      <c r="G1610" s="10" t="s">
        <v>1082</v>
      </c>
      <c r="H1610" s="22" t="s">
        <v>2528</v>
      </c>
    </row>
    <row r="1611" spans="1:8" x14ac:dyDescent="0.2">
      <c r="A1611" s="6"/>
      <c r="B1611" s="6"/>
      <c r="C1611" s="7"/>
      <c r="D1611" t="s">
        <v>2784</v>
      </c>
      <c r="E1611" s="21">
        <v>60</v>
      </c>
      <c r="F1611" s="11">
        <v>0</v>
      </c>
      <c r="G1611" s="10" t="s">
        <v>1082</v>
      </c>
      <c r="H1611" s="22" t="s">
        <v>2489</v>
      </c>
    </row>
    <row r="1612" spans="1:8" x14ac:dyDescent="0.2">
      <c r="A1612" s="6"/>
      <c r="B1612" s="6"/>
      <c r="C1612" s="7"/>
      <c r="D1612" t="s">
        <v>2785</v>
      </c>
      <c r="E1612" s="21">
        <v>60</v>
      </c>
      <c r="F1612" s="11">
        <v>0</v>
      </c>
      <c r="G1612" s="10" t="s">
        <v>1082</v>
      </c>
      <c r="H1612" s="22" t="s">
        <v>2682</v>
      </c>
    </row>
    <row r="1613" spans="1:8" x14ac:dyDescent="0.2">
      <c r="A1613" s="6"/>
      <c r="B1613" s="6"/>
      <c r="C1613" s="7"/>
      <c r="D1613" t="s">
        <v>2786</v>
      </c>
      <c r="E1613" s="21">
        <v>60</v>
      </c>
      <c r="F1613" s="11">
        <v>0</v>
      </c>
      <c r="G1613" s="10" t="s">
        <v>1082</v>
      </c>
      <c r="H1613" s="22" t="s">
        <v>2682</v>
      </c>
    </row>
    <row r="1614" spans="1:8" x14ac:dyDescent="0.2">
      <c r="A1614" s="6"/>
      <c r="B1614" s="6"/>
      <c r="C1614" s="7"/>
      <c r="D1614" t="s">
        <v>2787</v>
      </c>
      <c r="E1614" s="21">
        <v>60</v>
      </c>
      <c r="F1614" s="11">
        <v>0</v>
      </c>
      <c r="G1614" s="10" t="s">
        <v>1082</v>
      </c>
      <c r="H1614" s="22" t="s">
        <v>2682</v>
      </c>
    </row>
    <row r="1615" spans="1:8" x14ac:dyDescent="0.2">
      <c r="A1615" s="6"/>
      <c r="B1615" s="6"/>
      <c r="C1615" s="7"/>
      <c r="D1615" t="s">
        <v>2788</v>
      </c>
      <c r="E1615" s="21">
        <v>60</v>
      </c>
      <c r="F1615" s="11">
        <v>0</v>
      </c>
      <c r="G1615" s="10" t="s">
        <v>1082</v>
      </c>
      <c r="H1615" s="22" t="s">
        <v>2682</v>
      </c>
    </row>
    <row r="1616" spans="1:8" x14ac:dyDescent="0.2">
      <c r="A1616" s="6"/>
      <c r="B1616" s="6"/>
      <c r="C1616" s="7"/>
      <c r="D1616" t="s">
        <v>2789</v>
      </c>
      <c r="E1616" s="21">
        <v>60</v>
      </c>
      <c r="F1616" s="11" t="s">
        <v>2418</v>
      </c>
      <c r="G1616" s="11" t="s">
        <v>2418</v>
      </c>
      <c r="H1616" s="22" t="s">
        <v>2790</v>
      </c>
    </row>
    <row r="1617" spans="1:8" x14ac:dyDescent="0.2">
      <c r="A1617" s="6"/>
      <c r="B1617" s="6"/>
      <c r="C1617" s="7"/>
      <c r="D1617" t="s">
        <v>2791</v>
      </c>
      <c r="E1617" s="21">
        <v>60</v>
      </c>
      <c r="F1617" s="11" t="s">
        <v>2418</v>
      </c>
      <c r="G1617" s="11" t="s">
        <v>2418</v>
      </c>
      <c r="H1617" s="22" t="s">
        <v>2589</v>
      </c>
    </row>
    <row r="1618" spans="1:8" x14ac:dyDescent="0.2">
      <c r="A1618" s="6"/>
      <c r="B1618" s="6"/>
      <c r="C1618" s="7"/>
      <c r="D1618" t="s">
        <v>2792</v>
      </c>
      <c r="E1618" s="21">
        <v>60</v>
      </c>
      <c r="F1618" s="11" t="s">
        <v>2418</v>
      </c>
      <c r="G1618" s="11" t="s">
        <v>2418</v>
      </c>
      <c r="H1618" s="22" t="s">
        <v>2589</v>
      </c>
    </row>
    <row r="1619" spans="1:8" x14ac:dyDescent="0.2">
      <c r="A1619" s="6"/>
      <c r="B1619" s="6"/>
      <c r="C1619" s="7"/>
      <c r="D1619" t="s">
        <v>2793</v>
      </c>
      <c r="E1619" s="21">
        <v>60</v>
      </c>
      <c r="F1619" s="11">
        <v>10</v>
      </c>
      <c r="G1619" s="10" t="s">
        <v>1281</v>
      </c>
      <c r="H1619" s="22" t="s">
        <v>827</v>
      </c>
    </row>
    <row r="1620" spans="1:8" x14ac:dyDescent="0.2">
      <c r="A1620" s="6"/>
      <c r="B1620" s="6"/>
      <c r="C1620" s="7"/>
      <c r="D1620" t="s">
        <v>2794</v>
      </c>
      <c r="E1620" s="21">
        <v>59.99</v>
      </c>
      <c r="F1620" s="11" t="s">
        <v>2408</v>
      </c>
      <c r="G1620" s="10" t="s">
        <v>1282</v>
      </c>
      <c r="H1620" s="22" t="s">
        <v>2604</v>
      </c>
    </row>
    <row r="1621" spans="1:8" x14ac:dyDescent="0.2">
      <c r="A1621" s="6"/>
      <c r="B1621" s="6"/>
      <c r="C1621" s="7"/>
      <c r="D1621" t="s">
        <v>2795</v>
      </c>
      <c r="E1621" s="21">
        <v>59.99</v>
      </c>
      <c r="F1621" s="11" t="s">
        <v>2408</v>
      </c>
      <c r="G1621" s="10" t="s">
        <v>1282</v>
      </c>
      <c r="H1621" s="22" t="s">
        <v>2604</v>
      </c>
    </row>
    <row r="1622" spans="1:8" x14ac:dyDescent="0.2">
      <c r="A1622" s="6"/>
      <c r="B1622" s="6"/>
      <c r="C1622" s="7"/>
      <c r="D1622" t="s">
        <v>2796</v>
      </c>
      <c r="E1622" s="21">
        <v>59.95</v>
      </c>
      <c r="F1622" s="11">
        <v>3</v>
      </c>
      <c r="G1622" s="10" t="s">
        <v>2412</v>
      </c>
      <c r="H1622" s="22" t="s">
        <v>824</v>
      </c>
    </row>
    <row r="1623" spans="1:8" x14ac:dyDescent="0.2">
      <c r="A1623" s="6"/>
      <c r="B1623" s="6"/>
      <c r="C1623" s="7"/>
      <c r="D1623" t="s">
        <v>2797</v>
      </c>
      <c r="E1623" s="21">
        <v>59.95</v>
      </c>
      <c r="F1623" s="11">
        <v>3</v>
      </c>
      <c r="G1623" s="10" t="s">
        <v>2412</v>
      </c>
      <c r="H1623" s="22" t="s">
        <v>824</v>
      </c>
    </row>
    <row r="1624" spans="1:8" x14ac:dyDescent="0.2">
      <c r="A1624" s="6"/>
      <c r="B1624" s="6"/>
      <c r="C1624" s="7"/>
      <c r="D1624" t="s">
        <v>2798</v>
      </c>
      <c r="E1624" s="21">
        <v>59.94</v>
      </c>
      <c r="F1624" s="11">
        <v>0</v>
      </c>
      <c r="G1624" s="10" t="s">
        <v>1082</v>
      </c>
      <c r="H1624" s="22" t="s">
        <v>2632</v>
      </c>
    </row>
    <row r="1625" spans="1:8" x14ac:dyDescent="0.2">
      <c r="A1625" s="6"/>
      <c r="B1625" s="6"/>
      <c r="C1625" s="7"/>
      <c r="D1625" t="s">
        <v>2799</v>
      </c>
      <c r="E1625" s="21">
        <v>59.94</v>
      </c>
      <c r="F1625" s="11">
        <v>0</v>
      </c>
      <c r="G1625" s="10" t="s">
        <v>1082</v>
      </c>
      <c r="H1625" s="22" t="s">
        <v>2545</v>
      </c>
    </row>
    <row r="1626" spans="1:8" x14ac:dyDescent="0.2">
      <c r="A1626" s="6"/>
      <c r="B1626" s="6"/>
      <c r="C1626" s="7"/>
      <c r="D1626" t="s">
        <v>2800</v>
      </c>
      <c r="E1626" s="21">
        <v>59.94</v>
      </c>
      <c r="F1626" s="11">
        <v>0</v>
      </c>
      <c r="G1626" s="10" t="s">
        <v>1082</v>
      </c>
      <c r="H1626" s="22" t="s">
        <v>2632</v>
      </c>
    </row>
    <row r="1627" spans="1:8" x14ac:dyDescent="0.2">
      <c r="A1627" s="6"/>
      <c r="B1627" s="6"/>
      <c r="C1627" s="7"/>
      <c r="D1627" t="s">
        <v>2801</v>
      </c>
      <c r="E1627" s="21">
        <v>59.94</v>
      </c>
      <c r="F1627" s="11">
        <v>0</v>
      </c>
      <c r="G1627" s="10" t="s">
        <v>1082</v>
      </c>
      <c r="H1627" s="22" t="s">
        <v>2545</v>
      </c>
    </row>
    <row r="1628" spans="1:8" x14ac:dyDescent="0.2">
      <c r="A1628" s="6"/>
      <c r="B1628" s="6"/>
      <c r="C1628" s="7"/>
      <c r="D1628" t="s">
        <v>2802</v>
      </c>
      <c r="E1628" s="21">
        <v>59.92</v>
      </c>
      <c r="F1628" s="11">
        <v>0</v>
      </c>
      <c r="G1628" s="10" t="s">
        <v>1082</v>
      </c>
      <c r="H1628" s="22" t="s">
        <v>2545</v>
      </c>
    </row>
    <row r="1629" spans="1:8" x14ac:dyDescent="0.2">
      <c r="A1629" s="6"/>
      <c r="B1629" s="6"/>
      <c r="C1629" s="7"/>
      <c r="D1629" t="s">
        <v>2803</v>
      </c>
      <c r="E1629" s="21">
        <v>59.5</v>
      </c>
      <c r="F1629" s="11" t="s">
        <v>2418</v>
      </c>
      <c r="G1629" s="10" t="s">
        <v>2418</v>
      </c>
      <c r="H1629" s="22" t="s">
        <v>1678</v>
      </c>
    </row>
    <row r="1630" spans="1:8" x14ac:dyDescent="0.2">
      <c r="A1630" s="6"/>
      <c r="B1630" s="6"/>
      <c r="C1630" s="7"/>
      <c r="D1630" t="s">
        <v>2804</v>
      </c>
      <c r="E1630" s="21">
        <v>59.34</v>
      </c>
      <c r="F1630" s="11">
        <v>0</v>
      </c>
      <c r="G1630" s="10" t="s">
        <v>1082</v>
      </c>
      <c r="H1630" s="22" t="s">
        <v>2410</v>
      </c>
    </row>
    <row r="1631" spans="1:8" x14ac:dyDescent="0.2">
      <c r="A1631" s="6"/>
      <c r="B1631" s="6"/>
      <c r="C1631" s="7"/>
      <c r="D1631" t="s">
        <v>2805</v>
      </c>
      <c r="E1631" s="21">
        <v>58.95</v>
      </c>
      <c r="F1631" s="11" t="s">
        <v>2418</v>
      </c>
      <c r="G1631" s="11" t="s">
        <v>2418</v>
      </c>
      <c r="H1631" s="22" t="s">
        <v>2806</v>
      </c>
    </row>
    <row r="1632" spans="1:8" x14ac:dyDescent="0.2">
      <c r="A1632" s="6"/>
      <c r="B1632" s="6"/>
      <c r="C1632" s="7"/>
      <c r="D1632" t="s">
        <v>2807</v>
      </c>
      <c r="E1632" s="21">
        <v>58.74</v>
      </c>
      <c r="F1632" s="11">
        <v>0</v>
      </c>
      <c r="G1632" s="10" t="s">
        <v>1082</v>
      </c>
      <c r="H1632" s="22" t="s">
        <v>2545</v>
      </c>
    </row>
    <row r="1633" spans="1:8" x14ac:dyDescent="0.2">
      <c r="A1633" s="6"/>
      <c r="B1633" s="6"/>
      <c r="C1633" s="7"/>
      <c r="D1633" t="s">
        <v>2808</v>
      </c>
      <c r="E1633" s="21">
        <v>58.14</v>
      </c>
      <c r="F1633" s="11">
        <v>0</v>
      </c>
      <c r="G1633" s="10" t="s">
        <v>1082</v>
      </c>
      <c r="H1633" s="22" t="s">
        <v>2632</v>
      </c>
    </row>
    <row r="1634" spans="1:8" x14ac:dyDescent="0.2">
      <c r="A1634" s="6"/>
      <c r="B1634" s="6"/>
      <c r="C1634" s="7"/>
      <c r="D1634" t="s">
        <v>2809</v>
      </c>
      <c r="E1634" s="21">
        <v>57.95</v>
      </c>
      <c r="F1634" s="11">
        <v>4</v>
      </c>
      <c r="G1634" s="10" t="s">
        <v>2412</v>
      </c>
      <c r="H1634" s="22" t="s">
        <v>827</v>
      </c>
    </row>
    <row r="1635" spans="1:8" x14ac:dyDescent="0.2">
      <c r="A1635" s="6"/>
      <c r="B1635" s="6"/>
      <c r="C1635" s="7"/>
      <c r="D1635" t="s">
        <v>2810</v>
      </c>
      <c r="E1635" s="21">
        <v>57.48</v>
      </c>
      <c r="F1635" s="11">
        <v>0</v>
      </c>
      <c r="G1635" s="10" t="s">
        <v>1082</v>
      </c>
      <c r="H1635" s="22" t="s">
        <v>2489</v>
      </c>
    </row>
    <row r="1636" spans="1:8" x14ac:dyDescent="0.2">
      <c r="A1636" s="6"/>
      <c r="B1636" s="6"/>
      <c r="C1636" s="7"/>
      <c r="D1636" t="s">
        <v>2811</v>
      </c>
      <c r="E1636" s="21">
        <v>56.7</v>
      </c>
      <c r="F1636" s="11">
        <v>0</v>
      </c>
      <c r="G1636" s="10" t="s">
        <v>1082</v>
      </c>
      <c r="H1636" s="22" t="s">
        <v>2478</v>
      </c>
    </row>
    <row r="1637" spans="1:8" x14ac:dyDescent="0.2">
      <c r="A1637" s="6"/>
      <c r="B1637" s="6"/>
      <c r="C1637" s="7"/>
      <c r="D1637" t="s">
        <v>2812</v>
      </c>
      <c r="E1637" s="21">
        <v>56.28</v>
      </c>
      <c r="F1637" s="11">
        <v>0</v>
      </c>
      <c r="G1637" s="10" t="s">
        <v>1082</v>
      </c>
      <c r="H1637" s="22" t="s">
        <v>2478</v>
      </c>
    </row>
    <row r="1638" spans="1:8" x14ac:dyDescent="0.2">
      <c r="A1638" s="6"/>
      <c r="B1638" s="6"/>
      <c r="C1638" s="7"/>
      <c r="D1638" t="s">
        <v>2813</v>
      </c>
      <c r="E1638" s="21">
        <v>56</v>
      </c>
      <c r="F1638" s="11">
        <v>0</v>
      </c>
      <c r="G1638" s="10" t="s">
        <v>1082</v>
      </c>
      <c r="H1638" s="22" t="s">
        <v>2489</v>
      </c>
    </row>
    <row r="1639" spans="1:8" x14ac:dyDescent="0.2">
      <c r="A1639" s="6"/>
      <c r="B1639" s="6"/>
      <c r="C1639" s="7"/>
      <c r="D1639" s="25" t="s">
        <v>2814</v>
      </c>
      <c r="E1639" s="26">
        <v>56</v>
      </c>
      <c r="F1639" s="27" t="s">
        <v>2715</v>
      </c>
      <c r="G1639" s="28" t="s">
        <v>2412</v>
      </c>
      <c r="H1639" s="36" t="s">
        <v>827</v>
      </c>
    </row>
    <row r="1640" spans="1:8" x14ac:dyDescent="0.2">
      <c r="A1640" s="6"/>
      <c r="B1640" s="6"/>
      <c r="C1640" s="7"/>
      <c r="D1640" t="s">
        <v>2815</v>
      </c>
      <c r="E1640" s="21">
        <v>55.98</v>
      </c>
      <c r="F1640" s="11" t="s">
        <v>2408</v>
      </c>
      <c r="G1640" s="10" t="s">
        <v>2450</v>
      </c>
      <c r="H1640" s="22" t="s">
        <v>2401</v>
      </c>
    </row>
    <row r="1641" spans="1:8" x14ac:dyDescent="0.2">
      <c r="A1641" s="6"/>
      <c r="B1641" s="6"/>
      <c r="C1641" s="7"/>
      <c r="D1641" t="s">
        <v>2816</v>
      </c>
      <c r="E1641" s="21">
        <v>55.23</v>
      </c>
      <c r="F1641" s="11">
        <v>2</v>
      </c>
      <c r="G1641" s="10" t="s">
        <v>2501</v>
      </c>
      <c r="H1641" s="22" t="s">
        <v>2489</v>
      </c>
    </row>
    <row r="1642" spans="1:8" x14ac:dyDescent="0.2">
      <c r="A1642" s="6"/>
      <c r="B1642" s="6"/>
      <c r="C1642" s="7"/>
      <c r="D1642" t="s">
        <v>2817</v>
      </c>
      <c r="E1642" s="21">
        <v>55</v>
      </c>
      <c r="F1642" s="11" t="s">
        <v>2418</v>
      </c>
      <c r="G1642" s="11" t="s">
        <v>2418</v>
      </c>
      <c r="H1642" s="22" t="s">
        <v>2589</v>
      </c>
    </row>
    <row r="1643" spans="1:8" x14ac:dyDescent="0.2">
      <c r="A1643" s="6"/>
      <c r="B1643" s="6"/>
      <c r="C1643" s="7"/>
      <c r="D1643" t="s">
        <v>2818</v>
      </c>
      <c r="E1643" s="21">
        <v>55</v>
      </c>
      <c r="F1643" s="11">
        <v>5</v>
      </c>
      <c r="G1643" s="10" t="s">
        <v>1281</v>
      </c>
      <c r="H1643" s="22" t="s">
        <v>2819</v>
      </c>
    </row>
    <row r="1644" spans="1:8" x14ac:dyDescent="0.2">
      <c r="A1644" s="6"/>
      <c r="B1644" s="6"/>
      <c r="C1644" s="7"/>
      <c r="D1644" s="25" t="s">
        <v>2820</v>
      </c>
      <c r="E1644" s="26">
        <v>55</v>
      </c>
      <c r="F1644" s="27" t="s">
        <v>2715</v>
      </c>
      <c r="G1644" s="28" t="s">
        <v>2412</v>
      </c>
      <c r="H1644" s="35" t="s">
        <v>827</v>
      </c>
    </row>
    <row r="1645" spans="1:8" x14ac:dyDescent="0.2">
      <c r="A1645" s="6"/>
      <c r="B1645" s="6"/>
      <c r="C1645" s="7"/>
      <c r="D1645" t="s">
        <v>2821</v>
      </c>
      <c r="E1645" s="21">
        <v>54.21</v>
      </c>
      <c r="F1645" s="11" t="s">
        <v>2418</v>
      </c>
      <c r="G1645" s="11" t="s">
        <v>2418</v>
      </c>
      <c r="H1645" s="22" t="s">
        <v>1678</v>
      </c>
    </row>
    <row r="1646" spans="1:8" x14ac:dyDescent="0.2">
      <c r="A1646" s="6"/>
      <c r="B1646" s="6"/>
      <c r="C1646" s="7"/>
      <c r="D1646" t="s">
        <v>2822</v>
      </c>
      <c r="E1646" s="21">
        <v>53.97</v>
      </c>
      <c r="F1646" s="11">
        <v>0</v>
      </c>
      <c r="G1646" s="10" t="s">
        <v>1082</v>
      </c>
      <c r="H1646" s="22" t="s">
        <v>2489</v>
      </c>
    </row>
    <row r="1647" spans="1:8" x14ac:dyDescent="0.2">
      <c r="A1647" s="6"/>
      <c r="B1647" s="6"/>
      <c r="C1647" s="7"/>
      <c r="D1647" t="s">
        <v>2823</v>
      </c>
      <c r="E1647" s="21">
        <v>53.96</v>
      </c>
      <c r="F1647" s="11">
        <v>0</v>
      </c>
      <c r="G1647" s="10" t="s">
        <v>1082</v>
      </c>
      <c r="H1647" s="22" t="s">
        <v>2478</v>
      </c>
    </row>
    <row r="1648" spans="1:8" x14ac:dyDescent="0.2">
      <c r="A1648" s="6"/>
      <c r="B1648" s="6"/>
      <c r="C1648" s="7"/>
      <c r="D1648" t="s">
        <v>2824</v>
      </c>
      <c r="E1648" s="21">
        <v>53.96</v>
      </c>
      <c r="F1648" s="11">
        <v>0</v>
      </c>
      <c r="G1648" s="10" t="s">
        <v>1082</v>
      </c>
      <c r="H1648" s="22" t="s">
        <v>2545</v>
      </c>
    </row>
    <row r="1649" spans="1:8" x14ac:dyDescent="0.2">
      <c r="A1649" s="6"/>
      <c r="B1649" s="6"/>
      <c r="C1649" s="7"/>
      <c r="D1649" t="s">
        <v>2825</v>
      </c>
      <c r="E1649" s="21">
        <v>52</v>
      </c>
      <c r="F1649" s="11" t="s">
        <v>2418</v>
      </c>
      <c r="G1649" s="11" t="s">
        <v>2418</v>
      </c>
      <c r="H1649" s="22" t="s">
        <v>2589</v>
      </c>
    </row>
    <row r="1650" spans="1:8" x14ac:dyDescent="0.2">
      <c r="A1650" s="6"/>
      <c r="B1650" s="6"/>
      <c r="C1650" s="7"/>
      <c r="D1650" t="s">
        <v>2826</v>
      </c>
      <c r="E1650" s="21">
        <v>51.97</v>
      </c>
      <c r="F1650" s="11">
        <v>5</v>
      </c>
      <c r="G1650" s="10" t="s">
        <v>1281</v>
      </c>
      <c r="H1650" s="22" t="s">
        <v>67</v>
      </c>
    </row>
    <row r="1651" spans="1:8" x14ac:dyDescent="0.2">
      <c r="A1651" s="6"/>
      <c r="B1651" s="6"/>
      <c r="C1651" s="7"/>
      <c r="D1651" t="s">
        <v>2827</v>
      </c>
      <c r="E1651" s="21">
        <v>51.96</v>
      </c>
      <c r="F1651" s="11">
        <v>0</v>
      </c>
      <c r="G1651" s="10" t="s">
        <v>1082</v>
      </c>
      <c r="H1651" s="22" t="s">
        <v>2489</v>
      </c>
    </row>
    <row r="1652" spans="1:8" x14ac:dyDescent="0.2">
      <c r="A1652" s="6"/>
      <c r="B1652" s="6"/>
      <c r="C1652" s="7"/>
      <c r="D1652" t="s">
        <v>2828</v>
      </c>
      <c r="E1652" s="21">
        <v>51.92</v>
      </c>
      <c r="F1652" s="11">
        <v>0</v>
      </c>
      <c r="G1652" s="10" t="s">
        <v>1082</v>
      </c>
      <c r="H1652" s="22" t="s">
        <v>2632</v>
      </c>
    </row>
    <row r="1653" spans="1:8" x14ac:dyDescent="0.2">
      <c r="A1653" s="6"/>
      <c r="B1653" s="6"/>
      <c r="C1653" s="7"/>
      <c r="D1653" t="s">
        <v>2829</v>
      </c>
      <c r="E1653" s="21">
        <v>51.48</v>
      </c>
      <c r="F1653" s="11">
        <v>0</v>
      </c>
      <c r="G1653" s="10" t="s">
        <v>1082</v>
      </c>
      <c r="H1653" s="22" t="s">
        <v>2478</v>
      </c>
    </row>
    <row r="1654" spans="1:8" x14ac:dyDescent="0.2">
      <c r="A1654" s="6"/>
      <c r="B1654" s="6"/>
      <c r="C1654" s="7"/>
      <c r="D1654" t="s">
        <v>2830</v>
      </c>
      <c r="E1654" s="21">
        <v>51.48</v>
      </c>
      <c r="F1654" s="11">
        <v>0</v>
      </c>
      <c r="G1654" s="10" t="s">
        <v>1082</v>
      </c>
      <c r="H1654" s="22" t="s">
        <v>2478</v>
      </c>
    </row>
    <row r="1655" spans="1:8" x14ac:dyDescent="0.2">
      <c r="A1655" s="6"/>
      <c r="B1655" s="6"/>
      <c r="C1655" s="7"/>
      <c r="D1655" t="s">
        <v>2831</v>
      </c>
      <c r="E1655" s="21">
        <v>51.12</v>
      </c>
      <c r="F1655" s="11">
        <v>0</v>
      </c>
      <c r="G1655" s="10" t="s">
        <v>1082</v>
      </c>
      <c r="H1655" s="22" t="s">
        <v>2632</v>
      </c>
    </row>
    <row r="1656" spans="1:8" x14ac:dyDescent="0.2">
      <c r="A1656" s="6"/>
      <c r="B1656" s="6"/>
      <c r="C1656" s="7"/>
      <c r="D1656" t="s">
        <v>2832</v>
      </c>
      <c r="E1656" s="21">
        <f>12.68*4</f>
        <v>50.72</v>
      </c>
      <c r="F1656" s="11">
        <v>1</v>
      </c>
      <c r="G1656" s="10" t="s">
        <v>1082</v>
      </c>
      <c r="H1656" s="22" t="s">
        <v>276</v>
      </c>
    </row>
    <row r="1657" spans="1:8" x14ac:dyDescent="0.2">
      <c r="A1657" s="6"/>
      <c r="B1657" s="6"/>
      <c r="C1657" s="7"/>
      <c r="D1657" t="s">
        <v>2833</v>
      </c>
      <c r="E1657" s="21">
        <v>50.46</v>
      </c>
      <c r="F1657" s="11">
        <v>1</v>
      </c>
      <c r="G1657" s="10" t="s">
        <v>2501</v>
      </c>
      <c r="H1657" s="22" t="s">
        <v>2834</v>
      </c>
    </row>
    <row r="1658" spans="1:8" x14ac:dyDescent="0.2">
      <c r="A1658" s="6"/>
      <c r="B1658" s="6"/>
      <c r="C1658" s="7"/>
      <c r="D1658" t="s">
        <v>2835</v>
      </c>
      <c r="E1658" s="21">
        <v>50.28</v>
      </c>
      <c r="F1658" s="11">
        <v>0</v>
      </c>
      <c r="G1658" s="10" t="s">
        <v>1082</v>
      </c>
      <c r="H1658" s="22" t="s">
        <v>2478</v>
      </c>
    </row>
    <row r="1659" spans="1:8" x14ac:dyDescent="0.2">
      <c r="A1659" s="6"/>
      <c r="B1659" s="6"/>
      <c r="C1659" s="7"/>
      <c r="D1659" t="s">
        <v>2836</v>
      </c>
      <c r="E1659" s="21">
        <v>50.04</v>
      </c>
      <c r="F1659" s="11" t="s">
        <v>2418</v>
      </c>
      <c r="G1659" s="11" t="s">
        <v>2418</v>
      </c>
      <c r="H1659" s="22" t="s">
        <v>2589</v>
      </c>
    </row>
    <row r="1660" spans="1:8" x14ac:dyDescent="0.2">
      <c r="A1660" s="6"/>
      <c r="B1660" s="6"/>
      <c r="C1660" s="7"/>
      <c r="D1660" t="s">
        <v>2837</v>
      </c>
      <c r="E1660" s="21">
        <v>50</v>
      </c>
      <c r="F1660" s="11">
        <v>0</v>
      </c>
      <c r="G1660" s="10" t="s">
        <v>1082</v>
      </c>
      <c r="H1660" s="22" t="s">
        <v>2682</v>
      </c>
    </row>
    <row r="1661" spans="1:8" x14ac:dyDescent="0.2">
      <c r="A1661" s="6"/>
      <c r="B1661" s="6"/>
      <c r="C1661" s="7"/>
      <c r="D1661" t="s">
        <v>2838</v>
      </c>
      <c r="E1661" s="21">
        <v>50</v>
      </c>
      <c r="F1661" s="11">
        <v>0</v>
      </c>
      <c r="G1661" s="10" t="s">
        <v>1082</v>
      </c>
      <c r="H1661" s="22" t="s">
        <v>2743</v>
      </c>
    </row>
    <row r="1662" spans="1:8" x14ac:dyDescent="0.2">
      <c r="A1662" s="6"/>
      <c r="B1662" s="6"/>
      <c r="C1662" s="7"/>
      <c r="D1662" t="s">
        <v>2839</v>
      </c>
      <c r="E1662" s="21">
        <v>50</v>
      </c>
      <c r="F1662" s="11">
        <v>3</v>
      </c>
      <c r="G1662" s="10" t="s">
        <v>2412</v>
      </c>
      <c r="H1662" s="22" t="s">
        <v>824</v>
      </c>
    </row>
    <row r="1663" spans="1:8" x14ac:dyDescent="0.2">
      <c r="A1663" s="6"/>
      <c r="B1663" s="6"/>
      <c r="C1663" s="7"/>
      <c r="D1663" t="s">
        <v>2840</v>
      </c>
      <c r="E1663" s="21">
        <v>50</v>
      </c>
      <c r="F1663" s="11">
        <v>10</v>
      </c>
      <c r="G1663" s="10" t="s">
        <v>1281</v>
      </c>
      <c r="H1663" s="22" t="s">
        <v>827</v>
      </c>
    </row>
    <row r="1664" spans="1:8" x14ac:dyDescent="0.2">
      <c r="A1664" s="6"/>
      <c r="B1664" s="6"/>
      <c r="C1664" s="7"/>
      <c r="D1664" t="s">
        <v>2841</v>
      </c>
      <c r="E1664" s="21">
        <v>49.99</v>
      </c>
      <c r="F1664" s="11">
        <v>4</v>
      </c>
      <c r="G1664" s="10" t="s">
        <v>2412</v>
      </c>
      <c r="H1664" s="22" t="s">
        <v>1036</v>
      </c>
    </row>
    <row r="1665" spans="1:8" x14ac:dyDescent="0.2">
      <c r="A1665" s="6"/>
      <c r="B1665" s="6"/>
      <c r="C1665" s="7"/>
      <c r="D1665" t="s">
        <v>2842</v>
      </c>
      <c r="E1665" s="21">
        <v>49.99</v>
      </c>
      <c r="F1665" s="11" t="s">
        <v>2408</v>
      </c>
      <c r="G1665" s="10" t="s">
        <v>1282</v>
      </c>
      <c r="H1665" s="22" t="s">
        <v>2604</v>
      </c>
    </row>
    <row r="1666" spans="1:8" x14ac:dyDescent="0.2">
      <c r="A1666" s="6"/>
      <c r="B1666" s="6"/>
      <c r="C1666" s="7"/>
      <c r="D1666" t="s">
        <v>2843</v>
      </c>
      <c r="E1666" s="21">
        <v>49.99</v>
      </c>
      <c r="F1666" s="11">
        <v>5</v>
      </c>
      <c r="G1666" s="10" t="s">
        <v>2501</v>
      </c>
      <c r="H1666" s="22" t="s">
        <v>2844</v>
      </c>
    </row>
    <row r="1667" spans="1:8" x14ac:dyDescent="0.2">
      <c r="A1667" s="6"/>
      <c r="B1667" s="6"/>
      <c r="C1667" s="7"/>
      <c r="D1667" t="s">
        <v>2845</v>
      </c>
      <c r="E1667" s="21">
        <v>49.99</v>
      </c>
      <c r="F1667" s="11">
        <v>4</v>
      </c>
      <c r="G1667" s="10" t="s">
        <v>2412</v>
      </c>
      <c r="H1667" s="22" t="s">
        <v>885</v>
      </c>
    </row>
    <row r="1668" spans="1:8" x14ac:dyDescent="0.2">
      <c r="A1668" s="6"/>
      <c r="B1668" s="6"/>
      <c r="C1668" s="7"/>
      <c r="D1668" t="s">
        <v>2846</v>
      </c>
      <c r="E1668" s="21">
        <v>49.98</v>
      </c>
      <c r="F1668" s="11" t="s">
        <v>2418</v>
      </c>
      <c r="G1668" s="11" t="s">
        <v>2418</v>
      </c>
      <c r="H1668" s="22" t="s">
        <v>2401</v>
      </c>
    </row>
    <row r="1669" spans="1:8" x14ac:dyDescent="0.2">
      <c r="A1669" s="6"/>
      <c r="B1669" s="6"/>
      <c r="C1669" s="7"/>
      <c r="D1669" t="s">
        <v>2847</v>
      </c>
      <c r="E1669" s="21">
        <v>49.95</v>
      </c>
      <c r="F1669" s="11">
        <v>3</v>
      </c>
      <c r="G1669" s="10" t="s">
        <v>2412</v>
      </c>
      <c r="H1669" s="22" t="s">
        <v>824</v>
      </c>
    </row>
    <row r="1670" spans="1:8" x14ac:dyDescent="0.2">
      <c r="A1670" s="6"/>
      <c r="B1670" s="6"/>
      <c r="C1670" s="7"/>
      <c r="D1670" t="s">
        <v>2848</v>
      </c>
      <c r="E1670" s="21">
        <v>49.9</v>
      </c>
      <c r="F1670" s="11">
        <v>0</v>
      </c>
      <c r="G1670" s="10" t="s">
        <v>1082</v>
      </c>
      <c r="H1670" s="22" t="s">
        <v>2410</v>
      </c>
    </row>
    <row r="1671" spans="1:8" x14ac:dyDescent="0.2">
      <c r="A1671" s="6"/>
      <c r="B1671" s="6"/>
      <c r="C1671" s="7"/>
      <c r="D1671" t="s">
        <v>2849</v>
      </c>
      <c r="E1671" s="21">
        <v>49.47</v>
      </c>
      <c r="F1671" s="11">
        <v>0</v>
      </c>
      <c r="G1671" s="10" t="s">
        <v>1082</v>
      </c>
      <c r="H1671" s="22" t="s">
        <v>2545</v>
      </c>
    </row>
    <row r="1672" spans="1:8" x14ac:dyDescent="0.2">
      <c r="A1672" s="6"/>
      <c r="B1672" s="6"/>
      <c r="C1672" s="7"/>
      <c r="D1672" t="s">
        <v>2850</v>
      </c>
      <c r="E1672" s="21">
        <v>49.44</v>
      </c>
      <c r="F1672" s="11">
        <v>0</v>
      </c>
      <c r="G1672" s="10" t="s">
        <v>1082</v>
      </c>
      <c r="H1672" s="22" t="s">
        <v>2478</v>
      </c>
    </row>
    <row r="1673" spans="1:8" x14ac:dyDescent="0.2">
      <c r="A1673" s="6"/>
      <c r="B1673" s="6"/>
      <c r="C1673" s="7"/>
      <c r="D1673" t="s">
        <v>2851</v>
      </c>
      <c r="E1673" s="21">
        <v>49</v>
      </c>
      <c r="F1673" s="11" t="s">
        <v>2418</v>
      </c>
      <c r="G1673" s="11" t="s">
        <v>2418</v>
      </c>
      <c r="H1673" s="22" t="s">
        <v>1678</v>
      </c>
    </row>
    <row r="1674" spans="1:8" x14ac:dyDescent="0.2">
      <c r="A1674" s="6"/>
      <c r="B1674" s="6"/>
      <c r="C1674" s="7"/>
      <c r="D1674" t="s">
        <v>2852</v>
      </c>
      <c r="E1674" s="21">
        <v>48.95</v>
      </c>
      <c r="F1674" s="11" t="s">
        <v>2418</v>
      </c>
      <c r="G1674" s="10" t="s">
        <v>2418</v>
      </c>
      <c r="H1674" s="22" t="s">
        <v>2401</v>
      </c>
    </row>
    <row r="1675" spans="1:8" x14ac:dyDescent="0.2">
      <c r="A1675" s="6"/>
      <c r="B1675" s="6"/>
      <c r="C1675" s="7"/>
      <c r="D1675" t="s">
        <v>2853</v>
      </c>
      <c r="E1675" s="21">
        <v>48</v>
      </c>
      <c r="F1675" s="11">
        <v>0</v>
      </c>
      <c r="G1675" s="10" t="s">
        <v>1082</v>
      </c>
      <c r="H1675" s="22" t="s">
        <v>2489</v>
      </c>
    </row>
    <row r="1676" spans="1:8" x14ac:dyDescent="0.2">
      <c r="A1676" s="6"/>
      <c r="B1676" s="6"/>
      <c r="C1676" s="7"/>
      <c r="D1676" t="s">
        <v>2854</v>
      </c>
      <c r="E1676" s="21">
        <v>47.99</v>
      </c>
      <c r="F1676" s="11" t="s">
        <v>2408</v>
      </c>
      <c r="G1676" s="10" t="s">
        <v>1282</v>
      </c>
      <c r="H1676" s="22" t="s">
        <v>2467</v>
      </c>
    </row>
    <row r="1677" spans="1:8" x14ac:dyDescent="0.2">
      <c r="A1677" s="6"/>
      <c r="B1677" s="6"/>
      <c r="C1677" s="7"/>
      <c r="D1677" t="s">
        <v>2855</v>
      </c>
      <c r="E1677" s="21">
        <v>47.96</v>
      </c>
      <c r="F1677" s="11">
        <v>0</v>
      </c>
      <c r="G1677" s="10" t="s">
        <v>1082</v>
      </c>
      <c r="H1677" s="22" t="s">
        <v>2856</v>
      </c>
    </row>
    <row r="1678" spans="1:8" x14ac:dyDescent="0.2">
      <c r="A1678" s="6"/>
      <c r="B1678" s="6"/>
      <c r="C1678" s="7"/>
      <c r="D1678" t="s">
        <v>2857</v>
      </c>
      <c r="E1678" s="21">
        <v>47.94</v>
      </c>
      <c r="F1678" s="11">
        <v>0</v>
      </c>
      <c r="G1678" s="10" t="s">
        <v>1082</v>
      </c>
      <c r="H1678" s="22" t="s">
        <v>2489</v>
      </c>
    </row>
    <row r="1679" spans="1:8" x14ac:dyDescent="0.2">
      <c r="A1679" s="6"/>
      <c r="B1679" s="6"/>
      <c r="C1679" s="7"/>
      <c r="D1679" t="s">
        <v>2858</v>
      </c>
      <c r="E1679" s="21">
        <v>47.92</v>
      </c>
      <c r="F1679" s="11">
        <v>0</v>
      </c>
      <c r="G1679" s="10" t="s">
        <v>1082</v>
      </c>
      <c r="H1679" s="22" t="s">
        <v>2545</v>
      </c>
    </row>
    <row r="1680" spans="1:8" x14ac:dyDescent="0.2">
      <c r="A1680" s="6"/>
      <c r="B1680" s="6"/>
      <c r="C1680" s="7"/>
      <c r="D1680" t="s">
        <v>2859</v>
      </c>
      <c r="E1680" s="21">
        <v>47.7</v>
      </c>
      <c r="F1680" s="11">
        <v>0</v>
      </c>
      <c r="G1680" s="10" t="s">
        <v>1082</v>
      </c>
      <c r="H1680" s="22" t="s">
        <v>2467</v>
      </c>
    </row>
    <row r="1681" spans="1:8" x14ac:dyDescent="0.2">
      <c r="A1681" s="6"/>
      <c r="B1681" s="6"/>
      <c r="C1681" s="7"/>
      <c r="D1681" t="s">
        <v>2860</v>
      </c>
      <c r="E1681" s="21">
        <v>47.7</v>
      </c>
      <c r="F1681" s="11">
        <v>0</v>
      </c>
      <c r="G1681" s="10" t="s">
        <v>1082</v>
      </c>
      <c r="H1681" s="22" t="s">
        <v>2467</v>
      </c>
    </row>
    <row r="1682" spans="1:8" x14ac:dyDescent="0.2">
      <c r="A1682" s="6"/>
      <c r="B1682" s="6"/>
      <c r="C1682" s="7"/>
      <c r="D1682" t="s">
        <v>2861</v>
      </c>
      <c r="E1682" s="21">
        <v>47.7</v>
      </c>
      <c r="F1682" s="11">
        <v>0</v>
      </c>
      <c r="G1682" s="10" t="s">
        <v>1082</v>
      </c>
      <c r="H1682" s="22" t="s">
        <v>2467</v>
      </c>
    </row>
    <row r="1683" spans="1:8" x14ac:dyDescent="0.2">
      <c r="A1683" s="6"/>
      <c r="B1683" s="6"/>
      <c r="C1683" s="7"/>
      <c r="D1683" t="s">
        <v>2862</v>
      </c>
      <c r="E1683" s="21">
        <v>47.7</v>
      </c>
      <c r="F1683" s="11">
        <v>0</v>
      </c>
      <c r="G1683" s="10" t="s">
        <v>1082</v>
      </c>
      <c r="H1683" s="22" t="s">
        <v>2467</v>
      </c>
    </row>
    <row r="1684" spans="1:8" x14ac:dyDescent="0.2">
      <c r="A1684" s="6"/>
      <c r="B1684" s="6"/>
      <c r="C1684" s="7"/>
      <c r="D1684" t="s">
        <v>2863</v>
      </c>
      <c r="E1684" s="21">
        <v>47.7</v>
      </c>
      <c r="F1684" s="11">
        <v>0</v>
      </c>
      <c r="G1684" s="10" t="s">
        <v>1082</v>
      </c>
      <c r="H1684" s="22" t="s">
        <v>2467</v>
      </c>
    </row>
    <row r="1685" spans="1:8" x14ac:dyDescent="0.2">
      <c r="A1685" s="6"/>
      <c r="B1685" s="6"/>
      <c r="C1685" s="7"/>
      <c r="D1685" t="s">
        <v>2864</v>
      </c>
      <c r="E1685" s="21">
        <v>47.4</v>
      </c>
      <c r="F1685" s="11">
        <v>0</v>
      </c>
      <c r="G1685" s="10" t="s">
        <v>1082</v>
      </c>
      <c r="H1685" s="22" t="s">
        <v>2743</v>
      </c>
    </row>
    <row r="1686" spans="1:8" x14ac:dyDescent="0.2">
      <c r="A1686" s="6"/>
      <c r="B1686" s="6"/>
      <c r="C1686" s="7"/>
      <c r="D1686" t="s">
        <v>2865</v>
      </c>
      <c r="E1686" s="21">
        <f>2*22.99</f>
        <v>45.98</v>
      </c>
      <c r="F1686" s="11">
        <v>4</v>
      </c>
      <c r="G1686" s="10" t="s">
        <v>1281</v>
      </c>
      <c r="H1686" s="22" t="s">
        <v>276</v>
      </c>
    </row>
    <row r="1687" spans="1:8" x14ac:dyDescent="0.2">
      <c r="A1687" s="6"/>
      <c r="B1687" s="6"/>
      <c r="C1687" s="7"/>
      <c r="D1687" t="s">
        <v>2866</v>
      </c>
      <c r="E1687" s="21">
        <v>45.96</v>
      </c>
      <c r="F1687" s="11">
        <v>0</v>
      </c>
      <c r="G1687" s="10" t="s">
        <v>1082</v>
      </c>
      <c r="H1687" s="22" t="s">
        <v>2545</v>
      </c>
    </row>
    <row r="1688" spans="1:8" ht="16" x14ac:dyDescent="0.2">
      <c r="A1688" s="6"/>
      <c r="B1688" s="6"/>
      <c r="C1688" s="7"/>
      <c r="D1688" s="33" t="s">
        <v>2867</v>
      </c>
      <c r="E1688" s="34">
        <v>45</v>
      </c>
      <c r="F1688" s="11">
        <v>3</v>
      </c>
      <c r="G1688" s="28" t="s">
        <v>2412</v>
      </c>
      <c r="H1688" s="22" t="s">
        <v>250</v>
      </c>
    </row>
    <row r="1689" spans="1:8" x14ac:dyDescent="0.2">
      <c r="A1689" s="6"/>
      <c r="B1689" s="6"/>
      <c r="C1689" s="7"/>
      <c r="D1689" t="s">
        <v>2868</v>
      </c>
      <c r="E1689" s="21">
        <v>45</v>
      </c>
      <c r="F1689" s="11" t="s">
        <v>2418</v>
      </c>
      <c r="G1689" s="11" t="s">
        <v>2418</v>
      </c>
      <c r="H1689" s="22" t="s">
        <v>2589</v>
      </c>
    </row>
    <row r="1690" spans="1:8" x14ac:dyDescent="0.2">
      <c r="A1690" s="6"/>
      <c r="B1690" s="6"/>
      <c r="C1690" s="7"/>
      <c r="D1690" t="s">
        <v>2869</v>
      </c>
      <c r="E1690" s="21">
        <v>45</v>
      </c>
      <c r="F1690" s="11" t="s">
        <v>2418</v>
      </c>
      <c r="G1690" s="11" t="s">
        <v>2418</v>
      </c>
      <c r="H1690" s="22" t="s">
        <v>2589</v>
      </c>
    </row>
    <row r="1691" spans="1:8" x14ac:dyDescent="0.2">
      <c r="A1691" s="6"/>
      <c r="B1691" s="6"/>
      <c r="C1691" s="7"/>
      <c r="D1691" t="s">
        <v>2870</v>
      </c>
      <c r="E1691" s="21">
        <v>45</v>
      </c>
      <c r="F1691" s="11">
        <v>0</v>
      </c>
      <c r="G1691" s="10" t="s">
        <v>1082</v>
      </c>
      <c r="H1691" s="22" t="s">
        <v>2489</v>
      </c>
    </row>
    <row r="1692" spans="1:8" x14ac:dyDescent="0.2">
      <c r="A1692" s="6"/>
      <c r="B1692" s="6"/>
      <c r="C1692" s="7"/>
      <c r="D1692" t="s">
        <v>2871</v>
      </c>
      <c r="E1692" s="21">
        <v>44.99</v>
      </c>
      <c r="F1692" s="11">
        <v>3</v>
      </c>
      <c r="G1692" s="10" t="s">
        <v>1282</v>
      </c>
      <c r="H1692" s="22" t="s">
        <v>2872</v>
      </c>
    </row>
    <row r="1693" spans="1:8" x14ac:dyDescent="0.2">
      <c r="A1693" s="6"/>
      <c r="B1693" s="6"/>
      <c r="C1693" s="7"/>
      <c r="D1693" t="s">
        <v>2873</v>
      </c>
      <c r="E1693" s="21">
        <v>44.99</v>
      </c>
      <c r="F1693" s="11">
        <v>3</v>
      </c>
      <c r="G1693" s="10" t="s">
        <v>1282</v>
      </c>
      <c r="H1693" s="22" t="s">
        <v>2872</v>
      </c>
    </row>
    <row r="1694" spans="1:8" x14ac:dyDescent="0.2">
      <c r="A1694" s="6"/>
      <c r="B1694" s="6"/>
      <c r="C1694" s="7"/>
      <c r="D1694" t="s">
        <v>2874</v>
      </c>
      <c r="E1694" s="21">
        <v>44.99</v>
      </c>
      <c r="F1694" s="11">
        <v>7</v>
      </c>
      <c r="G1694" s="10" t="s">
        <v>1281</v>
      </c>
      <c r="H1694" s="22" t="s">
        <v>2396</v>
      </c>
    </row>
    <row r="1695" spans="1:8" x14ac:dyDescent="0.2">
      <c r="A1695" s="6"/>
      <c r="B1695" s="6"/>
      <c r="C1695" s="7"/>
      <c r="D1695" t="s">
        <v>2875</v>
      </c>
      <c r="E1695" s="21">
        <v>44.99</v>
      </c>
      <c r="F1695" s="11">
        <v>3</v>
      </c>
      <c r="G1695" s="10" t="s">
        <v>2450</v>
      </c>
      <c r="H1695" s="22" t="s">
        <v>2872</v>
      </c>
    </row>
    <row r="1696" spans="1:8" x14ac:dyDescent="0.2">
      <c r="A1696" s="6"/>
      <c r="B1696" s="6"/>
      <c r="C1696" s="7"/>
      <c r="D1696" t="s">
        <v>2876</v>
      </c>
      <c r="E1696" s="21">
        <v>44.97</v>
      </c>
      <c r="F1696" s="11">
        <v>1</v>
      </c>
      <c r="G1696" s="10" t="s">
        <v>2501</v>
      </c>
      <c r="H1696" s="22" t="s">
        <v>2545</v>
      </c>
    </row>
    <row r="1697" spans="1:8" x14ac:dyDescent="0.2">
      <c r="A1697" s="6"/>
      <c r="B1697" s="6"/>
      <c r="C1697" s="7"/>
      <c r="D1697" t="s">
        <v>2877</v>
      </c>
      <c r="E1697" s="21">
        <v>44.49</v>
      </c>
      <c r="F1697" s="11">
        <v>0</v>
      </c>
      <c r="G1697" s="10" t="s">
        <v>1082</v>
      </c>
      <c r="H1697" s="22" t="s">
        <v>2489</v>
      </c>
    </row>
    <row r="1698" spans="1:8" x14ac:dyDescent="0.2">
      <c r="A1698" s="6"/>
      <c r="B1698" s="6"/>
      <c r="C1698" s="7"/>
      <c r="D1698" t="s">
        <v>2878</v>
      </c>
      <c r="E1698" s="21">
        <v>43.96</v>
      </c>
      <c r="F1698" s="11">
        <v>0</v>
      </c>
      <c r="G1698" s="10" t="s">
        <v>1082</v>
      </c>
      <c r="H1698" s="22" t="s">
        <v>2856</v>
      </c>
    </row>
    <row r="1699" spans="1:8" x14ac:dyDescent="0.2">
      <c r="A1699" s="6"/>
      <c r="B1699" s="6"/>
      <c r="C1699" s="7"/>
      <c r="D1699" t="s">
        <v>2879</v>
      </c>
      <c r="E1699" s="21">
        <v>43.96</v>
      </c>
      <c r="F1699" s="11">
        <v>0</v>
      </c>
      <c r="G1699" s="10" t="s">
        <v>1082</v>
      </c>
      <c r="H1699" s="22" t="s">
        <v>2545</v>
      </c>
    </row>
    <row r="1700" spans="1:8" x14ac:dyDescent="0.2">
      <c r="A1700" s="6"/>
      <c r="B1700" s="6"/>
      <c r="C1700" s="7"/>
      <c r="D1700" t="s">
        <v>2880</v>
      </c>
      <c r="E1700" s="21">
        <v>43.74</v>
      </c>
      <c r="F1700" s="11">
        <v>0</v>
      </c>
      <c r="G1700" s="10" t="s">
        <v>1082</v>
      </c>
      <c r="H1700" s="22" t="s">
        <v>2410</v>
      </c>
    </row>
    <row r="1701" spans="1:8" x14ac:dyDescent="0.2">
      <c r="A1701" s="6"/>
      <c r="B1701" s="6"/>
      <c r="C1701" s="7"/>
      <c r="D1701" t="s">
        <v>2881</v>
      </c>
      <c r="E1701" s="21">
        <v>43.74</v>
      </c>
      <c r="F1701" s="11">
        <v>0</v>
      </c>
      <c r="G1701" s="10" t="s">
        <v>1082</v>
      </c>
      <c r="H1701" s="22" t="s">
        <v>2489</v>
      </c>
    </row>
    <row r="1702" spans="1:8" x14ac:dyDescent="0.2">
      <c r="A1702" s="6"/>
      <c r="B1702" s="6"/>
      <c r="C1702" s="7"/>
      <c r="D1702" t="s">
        <v>2882</v>
      </c>
      <c r="E1702" s="21">
        <v>43.73</v>
      </c>
      <c r="F1702" s="11">
        <v>5</v>
      </c>
      <c r="G1702" s="28" t="s">
        <v>2412</v>
      </c>
      <c r="H1702" s="22" t="s">
        <v>250</v>
      </c>
    </row>
    <row r="1703" spans="1:8" x14ac:dyDescent="0.2">
      <c r="A1703" s="6"/>
      <c r="B1703" s="6"/>
      <c r="C1703" s="7"/>
      <c r="D1703" t="s">
        <v>2883</v>
      </c>
      <c r="E1703" s="21">
        <v>42.78</v>
      </c>
      <c r="F1703" s="11">
        <v>0</v>
      </c>
      <c r="G1703" s="10" t="s">
        <v>1082</v>
      </c>
      <c r="H1703" s="22" t="s">
        <v>2489</v>
      </c>
    </row>
    <row r="1704" spans="1:8" x14ac:dyDescent="0.2">
      <c r="A1704" s="6"/>
      <c r="B1704" s="6"/>
      <c r="C1704" s="7"/>
      <c r="D1704" t="s">
        <v>2884</v>
      </c>
      <c r="E1704" s="21">
        <v>42.58</v>
      </c>
      <c r="F1704" s="11">
        <v>6</v>
      </c>
      <c r="G1704" s="10" t="s">
        <v>1281</v>
      </c>
      <c r="H1704" s="22" t="s">
        <v>827</v>
      </c>
    </row>
    <row r="1705" spans="1:8" x14ac:dyDescent="0.2">
      <c r="A1705" s="6"/>
      <c r="B1705" s="6"/>
      <c r="C1705" s="7"/>
      <c r="D1705" t="s">
        <v>2885</v>
      </c>
      <c r="E1705" s="21">
        <v>42.32</v>
      </c>
      <c r="F1705" s="11">
        <v>0</v>
      </c>
      <c r="G1705" s="10" t="s">
        <v>1082</v>
      </c>
      <c r="H1705" s="22" t="s">
        <v>2489</v>
      </c>
    </row>
    <row r="1706" spans="1:8" x14ac:dyDescent="0.2">
      <c r="A1706" s="6"/>
      <c r="B1706" s="6"/>
      <c r="C1706" s="7"/>
      <c r="D1706" t="s">
        <v>2886</v>
      </c>
      <c r="E1706" s="21">
        <v>42.32</v>
      </c>
      <c r="F1706" s="11">
        <v>0</v>
      </c>
      <c r="G1706" s="10" t="s">
        <v>1082</v>
      </c>
      <c r="H1706" s="22" t="s">
        <v>2545</v>
      </c>
    </row>
    <row r="1707" spans="1:8" x14ac:dyDescent="0.2">
      <c r="A1707" s="6"/>
      <c r="B1707" s="6"/>
      <c r="C1707" s="7"/>
      <c r="D1707" t="s">
        <v>2887</v>
      </c>
      <c r="E1707" s="21">
        <v>42</v>
      </c>
      <c r="F1707" s="11">
        <v>10</v>
      </c>
      <c r="G1707" s="10" t="s">
        <v>1281</v>
      </c>
      <c r="H1707" s="22" t="s">
        <v>827</v>
      </c>
    </row>
    <row r="1708" spans="1:8" x14ac:dyDescent="0.2">
      <c r="A1708" s="6"/>
      <c r="B1708" s="6"/>
      <c r="C1708" s="7"/>
      <c r="D1708" t="s">
        <v>2888</v>
      </c>
      <c r="E1708" s="21">
        <v>41.99</v>
      </c>
      <c r="F1708" s="11" t="s">
        <v>2418</v>
      </c>
      <c r="G1708" s="11" t="s">
        <v>2418</v>
      </c>
      <c r="H1708" s="22" t="s">
        <v>2589</v>
      </c>
    </row>
    <row r="1709" spans="1:8" x14ac:dyDescent="0.2">
      <c r="A1709" s="6"/>
      <c r="B1709" s="6"/>
      <c r="C1709" s="7"/>
      <c r="D1709" t="s">
        <v>2889</v>
      </c>
      <c r="E1709" s="21">
        <v>41.99</v>
      </c>
      <c r="F1709" s="11">
        <v>1</v>
      </c>
      <c r="G1709" s="10" t="s">
        <v>2501</v>
      </c>
      <c r="H1709" s="22" t="s">
        <v>2545</v>
      </c>
    </row>
    <row r="1710" spans="1:8" x14ac:dyDescent="0.2">
      <c r="A1710" s="6"/>
      <c r="B1710" s="6"/>
      <c r="C1710" s="7"/>
      <c r="D1710" t="s">
        <v>2889</v>
      </c>
      <c r="E1710" s="21">
        <v>41.99</v>
      </c>
      <c r="F1710" s="11">
        <v>0</v>
      </c>
      <c r="G1710" s="10" t="s">
        <v>1082</v>
      </c>
      <c r="H1710" s="22" t="s">
        <v>2545</v>
      </c>
    </row>
    <row r="1711" spans="1:8" x14ac:dyDescent="0.2">
      <c r="A1711" s="6"/>
      <c r="B1711" s="6"/>
      <c r="C1711" s="7"/>
      <c r="D1711" t="s">
        <v>2890</v>
      </c>
      <c r="E1711" s="21">
        <v>41.98</v>
      </c>
      <c r="F1711" s="11">
        <v>0</v>
      </c>
      <c r="G1711" s="10" t="s">
        <v>1082</v>
      </c>
      <c r="H1711" s="22" t="s">
        <v>2489</v>
      </c>
    </row>
    <row r="1712" spans="1:8" x14ac:dyDescent="0.2">
      <c r="A1712" s="6"/>
      <c r="B1712" s="6"/>
      <c r="C1712" s="7"/>
      <c r="D1712" t="s">
        <v>2891</v>
      </c>
      <c r="E1712" s="21">
        <v>41.97</v>
      </c>
      <c r="F1712" s="11">
        <v>0</v>
      </c>
      <c r="G1712" s="10" t="s">
        <v>1082</v>
      </c>
      <c r="H1712" s="22" t="s">
        <v>2478</v>
      </c>
    </row>
    <row r="1713" spans="1:8" x14ac:dyDescent="0.2">
      <c r="A1713" s="6"/>
      <c r="B1713" s="6"/>
      <c r="C1713" s="7"/>
      <c r="D1713" t="s">
        <v>2892</v>
      </c>
      <c r="E1713" s="21">
        <v>41.94</v>
      </c>
      <c r="F1713" s="11">
        <v>0</v>
      </c>
      <c r="G1713" s="10" t="s">
        <v>1082</v>
      </c>
      <c r="H1713" s="22" t="s">
        <v>2489</v>
      </c>
    </row>
    <row r="1714" spans="1:8" x14ac:dyDescent="0.2">
      <c r="A1714" s="6"/>
      <c r="B1714" s="6"/>
      <c r="C1714" s="7"/>
      <c r="D1714" t="s">
        <v>2893</v>
      </c>
      <c r="E1714" s="21">
        <v>41.7</v>
      </c>
      <c r="F1714" s="11">
        <v>0</v>
      </c>
      <c r="G1714" s="10" t="s">
        <v>1082</v>
      </c>
      <c r="H1714" s="22" t="s">
        <v>2410</v>
      </c>
    </row>
    <row r="1715" spans="1:8" x14ac:dyDescent="0.2">
      <c r="A1715" s="6"/>
      <c r="B1715" s="6"/>
      <c r="C1715" s="7"/>
      <c r="D1715" t="s">
        <v>2894</v>
      </c>
      <c r="E1715" s="21">
        <v>40.770000000000003</v>
      </c>
      <c r="F1715" s="11">
        <v>0</v>
      </c>
      <c r="G1715" s="10" t="s">
        <v>1082</v>
      </c>
      <c r="H1715" s="22" t="s">
        <v>2478</v>
      </c>
    </row>
    <row r="1716" spans="1:8" x14ac:dyDescent="0.2">
      <c r="A1716" s="6"/>
      <c r="B1716" s="6"/>
      <c r="C1716" s="7"/>
      <c r="D1716" t="s">
        <v>2895</v>
      </c>
      <c r="E1716" s="21">
        <v>40.56</v>
      </c>
      <c r="F1716" s="11">
        <v>0</v>
      </c>
      <c r="G1716" s="10" t="s">
        <v>1082</v>
      </c>
      <c r="H1716" s="22" t="s">
        <v>2489</v>
      </c>
    </row>
    <row r="1717" spans="1:8" x14ac:dyDescent="0.2">
      <c r="A1717" s="6"/>
      <c r="B1717" s="6"/>
      <c r="C1717" s="7"/>
      <c r="D1717" t="s">
        <v>2896</v>
      </c>
      <c r="E1717" s="21">
        <v>40.56</v>
      </c>
      <c r="F1717" s="11">
        <v>0</v>
      </c>
      <c r="G1717" s="10" t="s">
        <v>1082</v>
      </c>
      <c r="H1717" s="22" t="s">
        <v>2632</v>
      </c>
    </row>
    <row r="1718" spans="1:8" x14ac:dyDescent="0.2">
      <c r="A1718" s="6"/>
      <c r="B1718" s="6"/>
      <c r="C1718" s="7"/>
      <c r="D1718" t="s">
        <v>2897</v>
      </c>
      <c r="E1718" s="21">
        <v>40.56</v>
      </c>
      <c r="F1718" s="11">
        <v>0</v>
      </c>
      <c r="G1718" s="10" t="s">
        <v>1082</v>
      </c>
      <c r="H1718" s="22" t="s">
        <v>2478</v>
      </c>
    </row>
    <row r="1719" spans="1:8" x14ac:dyDescent="0.2">
      <c r="A1719" s="6"/>
      <c r="B1719" s="6"/>
      <c r="C1719" s="7"/>
      <c r="D1719" t="s">
        <v>2898</v>
      </c>
      <c r="E1719" s="21">
        <v>40</v>
      </c>
      <c r="F1719" s="11">
        <v>0</v>
      </c>
      <c r="G1719" s="10" t="s">
        <v>1082</v>
      </c>
      <c r="H1719" s="22" t="s">
        <v>2682</v>
      </c>
    </row>
    <row r="1720" spans="1:8" x14ac:dyDescent="0.2">
      <c r="A1720" s="6"/>
      <c r="B1720" s="6"/>
      <c r="C1720" s="7"/>
      <c r="D1720" t="s">
        <v>2899</v>
      </c>
      <c r="E1720" s="21">
        <v>40</v>
      </c>
      <c r="F1720" s="11">
        <v>0</v>
      </c>
      <c r="G1720" s="10" t="s">
        <v>1082</v>
      </c>
      <c r="H1720" s="22" t="s">
        <v>2489</v>
      </c>
    </row>
    <row r="1721" spans="1:8" x14ac:dyDescent="0.2">
      <c r="A1721" s="6"/>
      <c r="B1721" s="6"/>
      <c r="C1721" s="7"/>
      <c r="D1721" t="s">
        <v>2900</v>
      </c>
      <c r="E1721" s="21">
        <v>40</v>
      </c>
      <c r="F1721" s="11" t="s">
        <v>2408</v>
      </c>
      <c r="G1721" s="10" t="s">
        <v>2409</v>
      </c>
      <c r="H1721" s="22" t="s">
        <v>1678</v>
      </c>
    </row>
    <row r="1722" spans="1:8" ht="16" x14ac:dyDescent="0.2">
      <c r="A1722" s="6"/>
      <c r="B1722" s="6"/>
      <c r="C1722" s="7"/>
      <c r="D1722" s="33" t="s">
        <v>2901</v>
      </c>
      <c r="E1722" s="34">
        <v>40</v>
      </c>
      <c r="F1722" s="11">
        <v>3</v>
      </c>
      <c r="G1722" s="28" t="s">
        <v>2412</v>
      </c>
      <c r="H1722" s="22" t="s">
        <v>250</v>
      </c>
    </row>
    <row r="1723" spans="1:8" x14ac:dyDescent="0.2">
      <c r="A1723" s="6"/>
      <c r="B1723" s="6"/>
      <c r="C1723" s="7"/>
      <c r="D1723" t="s">
        <v>2902</v>
      </c>
      <c r="E1723" s="21">
        <v>40</v>
      </c>
      <c r="F1723" s="11">
        <v>5</v>
      </c>
      <c r="G1723" s="10" t="s">
        <v>2412</v>
      </c>
      <c r="H1723" s="22" t="s">
        <v>276</v>
      </c>
    </row>
    <row r="1724" spans="1:8" x14ac:dyDescent="0.2">
      <c r="A1724" s="6"/>
      <c r="B1724" s="6"/>
      <c r="C1724" s="7"/>
      <c r="D1724" t="s">
        <v>2903</v>
      </c>
      <c r="E1724" s="21">
        <v>39.99</v>
      </c>
      <c r="F1724" s="11" t="s">
        <v>2418</v>
      </c>
      <c r="G1724" s="11" t="s">
        <v>2418</v>
      </c>
      <c r="H1724" s="22" t="s">
        <v>2589</v>
      </c>
    </row>
    <row r="1725" spans="1:8" x14ac:dyDescent="0.2">
      <c r="A1725" s="6"/>
      <c r="B1725" s="6"/>
      <c r="C1725" s="7"/>
      <c r="D1725" t="s">
        <v>2904</v>
      </c>
      <c r="E1725" s="21">
        <v>39.99</v>
      </c>
      <c r="F1725" s="11" t="s">
        <v>2418</v>
      </c>
      <c r="G1725" s="11" t="s">
        <v>2418</v>
      </c>
      <c r="H1725" s="22" t="s">
        <v>2589</v>
      </c>
    </row>
    <row r="1726" spans="1:8" x14ac:dyDescent="0.2">
      <c r="A1726" s="6"/>
      <c r="B1726" s="6"/>
      <c r="C1726" s="7"/>
      <c r="D1726" t="s">
        <v>2905</v>
      </c>
      <c r="E1726" s="21">
        <v>39.99</v>
      </c>
      <c r="F1726" s="11">
        <v>3</v>
      </c>
      <c r="G1726" s="10" t="s">
        <v>2412</v>
      </c>
      <c r="H1726" s="22" t="s">
        <v>885</v>
      </c>
    </row>
    <row r="1727" spans="1:8" x14ac:dyDescent="0.2">
      <c r="A1727" s="6"/>
      <c r="B1727" s="6"/>
      <c r="C1727" s="7"/>
      <c r="D1727" t="s">
        <v>2906</v>
      </c>
      <c r="E1727" s="21">
        <v>39.99</v>
      </c>
      <c r="F1727" s="11" t="s">
        <v>2418</v>
      </c>
      <c r="G1727" s="11" t="s">
        <v>2418</v>
      </c>
      <c r="H1727" s="22" t="s">
        <v>2589</v>
      </c>
    </row>
    <row r="1728" spans="1:8" x14ac:dyDescent="0.2">
      <c r="A1728" s="6"/>
      <c r="B1728" s="6"/>
      <c r="C1728" s="7"/>
      <c r="D1728" t="s">
        <v>2907</v>
      </c>
      <c r="E1728" s="21">
        <v>39.99</v>
      </c>
      <c r="F1728" s="11" t="s">
        <v>2418</v>
      </c>
      <c r="G1728" s="11" t="s">
        <v>2418</v>
      </c>
      <c r="H1728" s="22" t="s">
        <v>2589</v>
      </c>
    </row>
    <row r="1729" spans="1:8" x14ac:dyDescent="0.2">
      <c r="A1729" s="6"/>
      <c r="B1729" s="6"/>
      <c r="C1729" s="7"/>
      <c r="D1729" t="s">
        <v>2908</v>
      </c>
      <c r="E1729" s="21">
        <v>39.99</v>
      </c>
      <c r="F1729" s="11" t="s">
        <v>2408</v>
      </c>
      <c r="G1729" s="10" t="s">
        <v>1282</v>
      </c>
      <c r="H1729" s="22" t="s">
        <v>2604</v>
      </c>
    </row>
    <row r="1730" spans="1:8" x14ac:dyDescent="0.2">
      <c r="A1730" s="6"/>
      <c r="B1730" s="6"/>
      <c r="C1730" s="7"/>
      <c r="D1730" t="s">
        <v>2909</v>
      </c>
      <c r="E1730" s="21">
        <v>39.99</v>
      </c>
      <c r="F1730" s="11">
        <v>1</v>
      </c>
      <c r="G1730" s="10" t="s">
        <v>2501</v>
      </c>
      <c r="H1730" s="22" t="s">
        <v>2545</v>
      </c>
    </row>
    <row r="1731" spans="1:8" x14ac:dyDescent="0.2">
      <c r="A1731" s="6"/>
      <c r="B1731" s="6"/>
      <c r="C1731" s="7"/>
      <c r="D1731" t="s">
        <v>2909</v>
      </c>
      <c r="E1731" s="21">
        <v>39.99</v>
      </c>
      <c r="F1731" s="11">
        <v>0</v>
      </c>
      <c r="G1731" s="10" t="s">
        <v>1082</v>
      </c>
      <c r="H1731" s="22" t="s">
        <v>2545</v>
      </c>
    </row>
    <row r="1732" spans="1:8" x14ac:dyDescent="0.2">
      <c r="A1732" s="6"/>
      <c r="B1732" s="6"/>
      <c r="C1732" s="7"/>
      <c r="D1732" t="s">
        <v>2910</v>
      </c>
      <c r="E1732" s="21">
        <v>39.979999999999997</v>
      </c>
      <c r="F1732" s="11" t="s">
        <v>2408</v>
      </c>
      <c r="G1732" s="10" t="s">
        <v>1282</v>
      </c>
      <c r="H1732" s="23" t="s">
        <v>2604</v>
      </c>
    </row>
    <row r="1733" spans="1:8" x14ac:dyDescent="0.2">
      <c r="A1733" s="6"/>
      <c r="B1733" s="6"/>
      <c r="C1733" s="7"/>
      <c r="D1733" t="s">
        <v>2911</v>
      </c>
      <c r="E1733" s="21">
        <v>39.96</v>
      </c>
      <c r="F1733" s="11">
        <v>0</v>
      </c>
      <c r="G1733" s="10" t="s">
        <v>1082</v>
      </c>
      <c r="H1733" s="22" t="s">
        <v>2632</v>
      </c>
    </row>
    <row r="1734" spans="1:8" x14ac:dyDescent="0.2">
      <c r="A1734" s="6"/>
      <c r="B1734" s="6"/>
      <c r="C1734" s="7"/>
      <c r="D1734" t="s">
        <v>2912</v>
      </c>
      <c r="E1734" s="21">
        <v>39.950000000000003</v>
      </c>
      <c r="F1734" s="11">
        <v>0</v>
      </c>
      <c r="G1734" s="10" t="s">
        <v>1082</v>
      </c>
      <c r="H1734" s="22" t="s">
        <v>2467</v>
      </c>
    </row>
    <row r="1735" spans="1:8" x14ac:dyDescent="0.2">
      <c r="A1735" s="6"/>
      <c r="B1735" s="6"/>
      <c r="C1735" s="7"/>
      <c r="D1735" t="s">
        <v>2913</v>
      </c>
      <c r="E1735" s="21">
        <v>39.51</v>
      </c>
      <c r="F1735" s="11">
        <v>0</v>
      </c>
      <c r="G1735" s="10" t="s">
        <v>1082</v>
      </c>
      <c r="H1735" s="22" t="s">
        <v>2743</v>
      </c>
    </row>
    <row r="1736" spans="1:8" x14ac:dyDescent="0.2">
      <c r="A1736" s="6"/>
      <c r="B1736" s="6"/>
      <c r="C1736" s="7"/>
      <c r="D1736" t="s">
        <v>2914</v>
      </c>
      <c r="E1736" s="21">
        <v>39.479999999999997</v>
      </c>
      <c r="F1736" s="11">
        <v>0</v>
      </c>
      <c r="G1736" s="10" t="s">
        <v>1082</v>
      </c>
      <c r="H1736" s="22" t="s">
        <v>2489</v>
      </c>
    </row>
    <row r="1737" spans="1:8" x14ac:dyDescent="0.2">
      <c r="A1737" s="6"/>
      <c r="B1737" s="6"/>
      <c r="C1737" s="7"/>
      <c r="D1737" t="s">
        <v>2915</v>
      </c>
      <c r="E1737" s="21">
        <v>39.19</v>
      </c>
      <c r="F1737" s="11">
        <v>3</v>
      </c>
      <c r="G1737" s="10" t="s">
        <v>1281</v>
      </c>
      <c r="H1737" s="22" t="s">
        <v>827</v>
      </c>
    </row>
    <row r="1738" spans="1:8" x14ac:dyDescent="0.2">
      <c r="A1738" s="6"/>
      <c r="B1738" s="6"/>
      <c r="C1738" s="7"/>
      <c r="D1738" t="s">
        <v>2916</v>
      </c>
      <c r="E1738" s="21">
        <v>39</v>
      </c>
      <c r="F1738" s="11">
        <v>0</v>
      </c>
      <c r="G1738" s="10" t="s">
        <v>1082</v>
      </c>
      <c r="H1738" s="22" t="s">
        <v>2478</v>
      </c>
    </row>
    <row r="1739" spans="1:8" x14ac:dyDescent="0.2">
      <c r="A1739" s="6"/>
      <c r="B1739" s="6"/>
      <c r="C1739" s="7"/>
      <c r="D1739" t="s">
        <v>2917</v>
      </c>
      <c r="E1739" s="21">
        <v>38.94</v>
      </c>
      <c r="F1739" s="11">
        <v>0</v>
      </c>
      <c r="G1739" s="10" t="s">
        <v>1082</v>
      </c>
      <c r="H1739" s="22" t="s">
        <v>2632</v>
      </c>
    </row>
    <row r="1740" spans="1:8" x14ac:dyDescent="0.2">
      <c r="A1740" s="6"/>
      <c r="B1740" s="6"/>
      <c r="C1740" s="7"/>
      <c r="D1740" t="s">
        <v>2918</v>
      </c>
      <c r="E1740" s="21">
        <v>38</v>
      </c>
      <c r="F1740" s="11">
        <v>0</v>
      </c>
      <c r="G1740" s="10" t="s">
        <v>1082</v>
      </c>
      <c r="H1740" s="22" t="s">
        <v>2489</v>
      </c>
    </row>
    <row r="1741" spans="1:8" x14ac:dyDescent="0.2">
      <c r="A1741" s="6"/>
      <c r="B1741" s="6"/>
      <c r="C1741" s="7"/>
      <c r="D1741" t="s">
        <v>2919</v>
      </c>
      <c r="E1741" s="21">
        <v>37.96</v>
      </c>
      <c r="F1741" s="11">
        <v>0</v>
      </c>
      <c r="G1741" s="10" t="s">
        <v>1082</v>
      </c>
      <c r="H1741" s="22" t="s">
        <v>2545</v>
      </c>
    </row>
    <row r="1742" spans="1:8" x14ac:dyDescent="0.2">
      <c r="A1742" s="6"/>
      <c r="B1742" s="6"/>
      <c r="C1742" s="7"/>
      <c r="D1742" t="s">
        <v>2920</v>
      </c>
      <c r="E1742" s="21">
        <v>37.799999999999997</v>
      </c>
      <c r="F1742" s="11">
        <v>0</v>
      </c>
      <c r="G1742" s="10" t="s">
        <v>1082</v>
      </c>
      <c r="H1742" s="22" t="s">
        <v>2478</v>
      </c>
    </row>
    <row r="1743" spans="1:8" x14ac:dyDescent="0.2">
      <c r="A1743" s="6"/>
      <c r="B1743" s="6"/>
      <c r="C1743" s="7"/>
      <c r="D1743" t="s">
        <v>2921</v>
      </c>
      <c r="E1743" s="21">
        <v>37.79</v>
      </c>
      <c r="F1743" s="11" t="s">
        <v>2418</v>
      </c>
      <c r="G1743" s="11" t="s">
        <v>2418</v>
      </c>
      <c r="H1743" s="22" t="s">
        <v>2922</v>
      </c>
    </row>
    <row r="1744" spans="1:8" x14ac:dyDescent="0.2">
      <c r="A1744" s="6"/>
      <c r="B1744" s="6"/>
      <c r="C1744" s="7"/>
      <c r="D1744" t="s">
        <v>2923</v>
      </c>
      <c r="E1744" s="21">
        <v>37.49</v>
      </c>
      <c r="F1744" s="11" t="s">
        <v>2418</v>
      </c>
      <c r="G1744" s="11" t="s">
        <v>2418</v>
      </c>
      <c r="H1744" s="22" t="s">
        <v>2589</v>
      </c>
    </row>
    <row r="1745" spans="1:8" x14ac:dyDescent="0.2">
      <c r="A1745" s="6"/>
      <c r="B1745" s="6"/>
      <c r="C1745" s="7"/>
      <c r="D1745" t="s">
        <v>2924</v>
      </c>
      <c r="E1745" s="21">
        <v>36</v>
      </c>
      <c r="F1745" s="11">
        <v>0</v>
      </c>
      <c r="G1745" s="10" t="s">
        <v>1082</v>
      </c>
      <c r="H1745" s="22" t="s">
        <v>2489</v>
      </c>
    </row>
    <row r="1746" spans="1:8" x14ac:dyDescent="0.2">
      <c r="A1746" s="6"/>
      <c r="B1746" s="6"/>
      <c r="C1746" s="7"/>
      <c r="D1746" t="s">
        <v>2925</v>
      </c>
      <c r="E1746" s="21">
        <v>36</v>
      </c>
      <c r="F1746" s="11">
        <v>0</v>
      </c>
      <c r="G1746" s="10" t="s">
        <v>1082</v>
      </c>
      <c r="H1746" s="22" t="s">
        <v>2489</v>
      </c>
    </row>
    <row r="1747" spans="1:8" x14ac:dyDescent="0.2">
      <c r="A1747" s="6"/>
      <c r="B1747" s="6"/>
      <c r="C1747" s="7"/>
      <c r="D1747" t="s">
        <v>2926</v>
      </c>
      <c r="E1747" s="21">
        <v>36</v>
      </c>
      <c r="F1747" s="11">
        <v>0</v>
      </c>
      <c r="G1747" s="10" t="s">
        <v>1082</v>
      </c>
      <c r="H1747" s="22" t="s">
        <v>2682</v>
      </c>
    </row>
    <row r="1748" spans="1:8" x14ac:dyDescent="0.2">
      <c r="A1748" s="6"/>
      <c r="B1748" s="6"/>
      <c r="C1748" s="7"/>
      <c r="D1748" t="s">
        <v>2927</v>
      </c>
      <c r="E1748" s="21">
        <v>36</v>
      </c>
      <c r="F1748" s="11">
        <v>0</v>
      </c>
      <c r="G1748" s="10" t="s">
        <v>1082</v>
      </c>
      <c r="H1748" s="22" t="s">
        <v>2682</v>
      </c>
    </row>
    <row r="1749" spans="1:8" x14ac:dyDescent="0.2">
      <c r="A1749" s="6"/>
      <c r="B1749" s="6"/>
      <c r="C1749" s="7"/>
      <c r="D1749" t="s">
        <v>2928</v>
      </c>
      <c r="E1749" s="21">
        <v>36</v>
      </c>
      <c r="F1749" s="11">
        <v>1</v>
      </c>
      <c r="G1749" s="10" t="s">
        <v>2501</v>
      </c>
      <c r="H1749" s="22" t="s">
        <v>2632</v>
      </c>
    </row>
    <row r="1750" spans="1:8" x14ac:dyDescent="0.2">
      <c r="A1750" s="6"/>
      <c r="B1750" s="6"/>
      <c r="C1750" s="7"/>
      <c r="D1750" t="s">
        <v>2928</v>
      </c>
      <c r="E1750" s="21">
        <v>36</v>
      </c>
      <c r="F1750" s="11">
        <v>0</v>
      </c>
      <c r="G1750" s="10" t="s">
        <v>1082</v>
      </c>
      <c r="H1750" s="22" t="s">
        <v>2632</v>
      </c>
    </row>
    <row r="1751" spans="1:8" x14ac:dyDescent="0.2">
      <c r="A1751" s="6"/>
      <c r="B1751" s="6"/>
      <c r="C1751" s="7"/>
      <c r="D1751" t="s">
        <v>2929</v>
      </c>
      <c r="E1751" s="21">
        <v>36</v>
      </c>
      <c r="F1751" s="11">
        <v>0</v>
      </c>
      <c r="G1751" s="10" t="s">
        <v>1082</v>
      </c>
      <c r="H1751" s="22" t="s">
        <v>2489</v>
      </c>
    </row>
    <row r="1752" spans="1:8" x14ac:dyDescent="0.2">
      <c r="A1752" s="6"/>
      <c r="B1752" s="6"/>
      <c r="C1752" s="7"/>
      <c r="D1752" t="s">
        <v>2930</v>
      </c>
      <c r="E1752" s="21">
        <v>35.96</v>
      </c>
      <c r="F1752" s="11">
        <v>0</v>
      </c>
      <c r="G1752" s="10" t="s">
        <v>1082</v>
      </c>
      <c r="H1752" s="22" t="s">
        <v>2410</v>
      </c>
    </row>
    <row r="1753" spans="1:8" x14ac:dyDescent="0.2">
      <c r="A1753" s="6"/>
      <c r="B1753" s="6"/>
      <c r="C1753" s="7"/>
      <c r="D1753" t="s">
        <v>2931</v>
      </c>
      <c r="E1753" s="21">
        <v>35.9</v>
      </c>
      <c r="F1753" s="11">
        <v>0</v>
      </c>
      <c r="G1753" s="10" t="s">
        <v>1082</v>
      </c>
      <c r="H1753" s="22" t="s">
        <v>2452</v>
      </c>
    </row>
    <row r="1754" spans="1:8" x14ac:dyDescent="0.2">
      <c r="A1754" s="6"/>
      <c r="B1754" s="6"/>
      <c r="C1754" s="7"/>
      <c r="D1754" t="s">
        <v>2932</v>
      </c>
      <c r="E1754" s="21">
        <v>35.76</v>
      </c>
      <c r="F1754" s="11">
        <v>0</v>
      </c>
      <c r="G1754" s="10" t="s">
        <v>1082</v>
      </c>
      <c r="H1754" s="22" t="s">
        <v>2478</v>
      </c>
    </row>
    <row r="1755" spans="1:8" x14ac:dyDescent="0.2">
      <c r="A1755" s="6"/>
      <c r="B1755" s="6"/>
      <c r="C1755" s="7"/>
      <c r="D1755" t="s">
        <v>2933</v>
      </c>
      <c r="E1755" s="21">
        <v>35.700000000000003</v>
      </c>
      <c r="F1755" s="11">
        <v>0</v>
      </c>
      <c r="G1755" s="10" t="s">
        <v>1082</v>
      </c>
      <c r="H1755" s="22" t="s">
        <v>2478</v>
      </c>
    </row>
    <row r="1756" spans="1:8" x14ac:dyDescent="0.2">
      <c r="A1756" s="6"/>
      <c r="B1756" s="6"/>
      <c r="C1756" s="7"/>
      <c r="D1756" t="s">
        <v>2934</v>
      </c>
      <c r="E1756" s="21">
        <v>35.56</v>
      </c>
      <c r="F1756" s="11">
        <v>0</v>
      </c>
      <c r="G1756" s="10" t="s">
        <v>1082</v>
      </c>
      <c r="H1756" s="22" t="s">
        <v>2489</v>
      </c>
    </row>
    <row r="1757" spans="1:8" x14ac:dyDescent="0.2">
      <c r="A1757" s="6"/>
      <c r="B1757" s="6"/>
      <c r="C1757" s="7"/>
      <c r="D1757" t="s">
        <v>2935</v>
      </c>
      <c r="E1757" s="21">
        <v>35</v>
      </c>
      <c r="F1757" s="11" t="s">
        <v>2418</v>
      </c>
      <c r="G1757" s="11" t="s">
        <v>2418</v>
      </c>
      <c r="H1757" s="22" t="s">
        <v>2589</v>
      </c>
    </row>
    <row r="1758" spans="1:8" x14ac:dyDescent="0.2">
      <c r="A1758" s="6"/>
      <c r="B1758" s="6"/>
      <c r="C1758" s="7"/>
      <c r="D1758" t="s">
        <v>2936</v>
      </c>
      <c r="E1758" s="21">
        <v>35</v>
      </c>
      <c r="F1758" s="11">
        <v>0</v>
      </c>
      <c r="G1758" s="10" t="s">
        <v>1082</v>
      </c>
      <c r="H1758" s="22" t="s">
        <v>2508</v>
      </c>
    </row>
    <row r="1759" spans="1:8" x14ac:dyDescent="0.2">
      <c r="A1759" s="6"/>
      <c r="B1759" s="6"/>
      <c r="C1759" s="7"/>
      <c r="D1759" t="s">
        <v>2937</v>
      </c>
      <c r="E1759" s="21">
        <v>34.99</v>
      </c>
      <c r="F1759" s="11">
        <v>1</v>
      </c>
      <c r="G1759" s="10" t="s">
        <v>2501</v>
      </c>
      <c r="H1759" s="22" t="s">
        <v>2545</v>
      </c>
    </row>
    <row r="1760" spans="1:8" x14ac:dyDescent="0.2">
      <c r="A1760" s="6"/>
      <c r="B1760" s="6"/>
      <c r="C1760" s="7"/>
      <c r="D1760" t="s">
        <v>2937</v>
      </c>
      <c r="E1760" s="21">
        <v>34.99</v>
      </c>
      <c r="F1760" s="11">
        <v>0</v>
      </c>
      <c r="G1760" s="10" t="s">
        <v>1082</v>
      </c>
      <c r="H1760" s="22" t="s">
        <v>2545</v>
      </c>
    </row>
    <row r="1761" spans="1:8" x14ac:dyDescent="0.2">
      <c r="A1761" s="6"/>
      <c r="B1761" s="6"/>
      <c r="C1761" s="7"/>
      <c r="D1761" t="s">
        <v>2938</v>
      </c>
      <c r="E1761" s="21">
        <v>34.94</v>
      </c>
      <c r="F1761" s="11" t="s">
        <v>2418</v>
      </c>
      <c r="G1761" s="11" t="s">
        <v>2418</v>
      </c>
      <c r="H1761" s="22" t="s">
        <v>2589</v>
      </c>
    </row>
    <row r="1762" spans="1:8" x14ac:dyDescent="0.2">
      <c r="A1762" s="6"/>
      <c r="B1762" s="6"/>
      <c r="C1762" s="7"/>
      <c r="D1762" t="s">
        <v>2939</v>
      </c>
      <c r="E1762" s="21">
        <v>34.81</v>
      </c>
      <c r="F1762" s="11">
        <v>3</v>
      </c>
      <c r="G1762" s="10" t="s">
        <v>2501</v>
      </c>
      <c r="H1762" s="22" t="s">
        <v>2940</v>
      </c>
    </row>
    <row r="1763" spans="1:8" x14ac:dyDescent="0.2">
      <c r="A1763" s="6"/>
      <c r="B1763" s="6"/>
      <c r="C1763" s="7"/>
      <c r="D1763" t="s">
        <v>2941</v>
      </c>
      <c r="E1763" s="21">
        <v>34.76</v>
      </c>
      <c r="F1763" s="11">
        <v>1</v>
      </c>
      <c r="G1763" s="10" t="s">
        <v>1082</v>
      </c>
      <c r="H1763" s="22" t="s">
        <v>827</v>
      </c>
    </row>
    <row r="1764" spans="1:8" x14ac:dyDescent="0.2">
      <c r="A1764" s="6"/>
      <c r="B1764" s="6"/>
      <c r="C1764" s="7"/>
      <c r="D1764" t="s">
        <v>2942</v>
      </c>
      <c r="E1764" s="21">
        <v>34.47</v>
      </c>
      <c r="F1764" s="11">
        <v>2</v>
      </c>
      <c r="G1764" s="10" t="s">
        <v>2501</v>
      </c>
      <c r="H1764" s="22" t="s">
        <v>2545</v>
      </c>
    </row>
    <row r="1765" spans="1:8" x14ac:dyDescent="0.2">
      <c r="A1765" s="6"/>
      <c r="B1765" s="6"/>
      <c r="C1765" s="7"/>
      <c r="D1765" t="s">
        <v>2943</v>
      </c>
      <c r="E1765" s="21">
        <v>34</v>
      </c>
      <c r="F1765" s="11">
        <v>0</v>
      </c>
      <c r="G1765" s="10" t="s">
        <v>1082</v>
      </c>
      <c r="H1765" s="22" t="s">
        <v>2489</v>
      </c>
    </row>
    <row r="1766" spans="1:8" x14ac:dyDescent="0.2">
      <c r="A1766" s="6"/>
      <c r="B1766" s="6"/>
      <c r="C1766" s="7"/>
      <c r="D1766" t="s">
        <v>2944</v>
      </c>
      <c r="E1766" s="21">
        <v>34</v>
      </c>
      <c r="F1766" s="11">
        <v>0</v>
      </c>
      <c r="G1766" s="10" t="s">
        <v>1082</v>
      </c>
      <c r="H1766" s="22" t="s">
        <v>2489</v>
      </c>
    </row>
    <row r="1767" spans="1:8" x14ac:dyDescent="0.2">
      <c r="A1767" s="6"/>
      <c r="B1767" s="6"/>
      <c r="C1767" s="7"/>
      <c r="D1767" t="s">
        <v>2945</v>
      </c>
      <c r="E1767" s="21">
        <v>34</v>
      </c>
      <c r="F1767" s="11">
        <v>0</v>
      </c>
      <c r="G1767" s="10" t="s">
        <v>1082</v>
      </c>
      <c r="H1767" s="22" t="s">
        <v>2489</v>
      </c>
    </row>
    <row r="1768" spans="1:8" x14ac:dyDescent="0.2">
      <c r="A1768" s="6"/>
      <c r="B1768" s="6"/>
      <c r="C1768" s="7"/>
      <c r="D1768" t="s">
        <v>2946</v>
      </c>
      <c r="E1768" s="21">
        <v>33.99</v>
      </c>
      <c r="F1768" s="11" t="s">
        <v>2418</v>
      </c>
      <c r="G1768" s="11" t="s">
        <v>2418</v>
      </c>
      <c r="H1768" s="22" t="s">
        <v>2768</v>
      </c>
    </row>
    <row r="1769" spans="1:8" x14ac:dyDescent="0.2">
      <c r="A1769" s="6"/>
      <c r="B1769" s="6"/>
      <c r="C1769" s="7"/>
      <c r="D1769" t="s">
        <v>2947</v>
      </c>
      <c r="E1769" s="21">
        <v>33.58</v>
      </c>
      <c r="F1769" s="11">
        <v>0</v>
      </c>
      <c r="G1769" s="10" t="s">
        <v>1082</v>
      </c>
      <c r="H1769" s="22" t="s">
        <v>2478</v>
      </c>
    </row>
    <row r="1770" spans="1:8" x14ac:dyDescent="0.2">
      <c r="A1770" s="6"/>
      <c r="B1770" s="6"/>
      <c r="C1770" s="7"/>
      <c r="D1770" t="s">
        <v>2948</v>
      </c>
      <c r="E1770" s="21">
        <v>33.58</v>
      </c>
      <c r="F1770" s="11">
        <v>0</v>
      </c>
      <c r="G1770" s="10" t="s">
        <v>1082</v>
      </c>
      <c r="H1770" s="22" t="s">
        <v>2478</v>
      </c>
    </row>
    <row r="1771" spans="1:8" x14ac:dyDescent="0.2">
      <c r="A1771" s="6"/>
      <c r="B1771" s="6"/>
      <c r="C1771" s="7"/>
      <c r="D1771" t="s">
        <v>2949</v>
      </c>
      <c r="E1771" s="21">
        <v>33.58</v>
      </c>
      <c r="F1771" s="11">
        <v>0</v>
      </c>
      <c r="G1771" s="10" t="s">
        <v>1082</v>
      </c>
      <c r="H1771" s="22" t="s">
        <v>2478</v>
      </c>
    </row>
    <row r="1772" spans="1:8" x14ac:dyDescent="0.2">
      <c r="A1772" s="6"/>
      <c r="B1772" s="6"/>
      <c r="C1772" s="7"/>
      <c r="D1772" t="s">
        <v>2950</v>
      </c>
      <c r="E1772" s="21">
        <v>33.58</v>
      </c>
      <c r="F1772" s="11">
        <v>0</v>
      </c>
      <c r="G1772" s="10" t="s">
        <v>1082</v>
      </c>
      <c r="H1772" s="22" t="s">
        <v>2478</v>
      </c>
    </row>
    <row r="1773" spans="1:8" x14ac:dyDescent="0.2">
      <c r="A1773" s="6"/>
      <c r="B1773" s="6"/>
      <c r="C1773" s="7"/>
      <c r="D1773" t="s">
        <v>2951</v>
      </c>
      <c r="E1773" s="21">
        <v>33.520000000000003</v>
      </c>
      <c r="F1773" s="11">
        <v>0</v>
      </c>
      <c r="G1773" s="10" t="s">
        <v>1082</v>
      </c>
      <c r="H1773" s="22" t="s">
        <v>2632</v>
      </c>
    </row>
    <row r="1774" spans="1:8" x14ac:dyDescent="0.2">
      <c r="A1774" s="6"/>
      <c r="B1774" s="6"/>
      <c r="C1774" s="7"/>
      <c r="D1774" t="s">
        <v>2952</v>
      </c>
      <c r="E1774" s="21">
        <v>33</v>
      </c>
      <c r="F1774" s="11">
        <v>1</v>
      </c>
      <c r="G1774" s="10" t="s">
        <v>1082</v>
      </c>
      <c r="H1774" s="22" t="s">
        <v>2489</v>
      </c>
    </row>
    <row r="1775" spans="1:8" x14ac:dyDescent="0.2">
      <c r="A1775" s="6"/>
      <c r="B1775" s="6"/>
      <c r="C1775" s="7"/>
      <c r="D1775" t="s">
        <v>2952</v>
      </c>
      <c r="E1775" s="21">
        <v>33</v>
      </c>
      <c r="F1775" s="11">
        <v>0</v>
      </c>
      <c r="G1775" s="10" t="s">
        <v>1082</v>
      </c>
      <c r="H1775" s="22" t="s">
        <v>2489</v>
      </c>
    </row>
    <row r="1776" spans="1:8" x14ac:dyDescent="0.2">
      <c r="A1776" s="6"/>
      <c r="B1776" s="6"/>
      <c r="C1776" s="7"/>
      <c r="D1776" t="s">
        <v>2953</v>
      </c>
      <c r="E1776" s="21">
        <v>32.99</v>
      </c>
      <c r="F1776" s="11">
        <v>2</v>
      </c>
      <c r="G1776" s="10" t="s">
        <v>2501</v>
      </c>
      <c r="H1776" s="22" t="s">
        <v>2452</v>
      </c>
    </row>
    <row r="1777" spans="1:8" x14ac:dyDescent="0.2">
      <c r="A1777" s="6"/>
      <c r="B1777" s="6"/>
      <c r="C1777" s="7"/>
      <c r="D1777" t="s">
        <v>2954</v>
      </c>
      <c r="E1777" s="21">
        <v>32.979999999999997</v>
      </c>
      <c r="F1777" s="11">
        <v>0</v>
      </c>
      <c r="G1777" s="10" t="s">
        <v>1082</v>
      </c>
      <c r="H1777" s="22" t="s">
        <v>2478</v>
      </c>
    </row>
    <row r="1778" spans="1:8" x14ac:dyDescent="0.2">
      <c r="A1778" s="6"/>
      <c r="B1778" s="6"/>
      <c r="C1778" s="7"/>
      <c r="D1778" t="s">
        <v>2955</v>
      </c>
      <c r="E1778" s="21">
        <v>32.950000000000003</v>
      </c>
      <c r="F1778" s="11" t="s">
        <v>2418</v>
      </c>
      <c r="G1778" s="11" t="s">
        <v>2418</v>
      </c>
      <c r="H1778" s="22" t="s">
        <v>2956</v>
      </c>
    </row>
    <row r="1779" spans="1:8" x14ac:dyDescent="0.2">
      <c r="A1779" s="6"/>
      <c r="B1779" s="6"/>
      <c r="C1779" s="7"/>
      <c r="D1779" t="s">
        <v>2957</v>
      </c>
      <c r="E1779" s="21">
        <v>32.950000000000003</v>
      </c>
      <c r="F1779" s="11" t="s">
        <v>2418</v>
      </c>
      <c r="G1779" s="11" t="s">
        <v>2418</v>
      </c>
      <c r="H1779" s="22" t="s">
        <v>2958</v>
      </c>
    </row>
    <row r="1780" spans="1:8" x14ac:dyDescent="0.2">
      <c r="A1780" s="6"/>
      <c r="B1780" s="6"/>
      <c r="C1780" s="7"/>
      <c r="D1780" t="s">
        <v>2959</v>
      </c>
      <c r="E1780" s="21">
        <v>32.950000000000003</v>
      </c>
      <c r="F1780" s="11">
        <v>2</v>
      </c>
      <c r="G1780" s="10" t="s">
        <v>2501</v>
      </c>
      <c r="H1780" s="22" t="s">
        <v>2960</v>
      </c>
    </row>
    <row r="1781" spans="1:8" x14ac:dyDescent="0.2">
      <c r="A1781" s="6"/>
      <c r="B1781" s="6"/>
      <c r="C1781" s="7"/>
      <c r="D1781" t="s">
        <v>2961</v>
      </c>
      <c r="E1781" s="21">
        <v>32.67</v>
      </c>
      <c r="F1781" s="11">
        <v>0</v>
      </c>
      <c r="G1781" s="10" t="s">
        <v>1082</v>
      </c>
      <c r="H1781" s="22" t="s">
        <v>2478</v>
      </c>
    </row>
    <row r="1782" spans="1:8" x14ac:dyDescent="0.2">
      <c r="A1782" s="6"/>
      <c r="B1782" s="6"/>
      <c r="C1782" s="7"/>
      <c r="D1782" t="s">
        <v>2962</v>
      </c>
      <c r="E1782" s="21">
        <v>32.67</v>
      </c>
      <c r="F1782" s="11">
        <v>0</v>
      </c>
      <c r="G1782" s="10" t="s">
        <v>1082</v>
      </c>
      <c r="H1782" s="22" t="s">
        <v>2478</v>
      </c>
    </row>
    <row r="1783" spans="1:8" x14ac:dyDescent="0.2">
      <c r="A1783" s="6"/>
      <c r="B1783" s="6"/>
      <c r="C1783" s="7"/>
      <c r="D1783" t="s">
        <v>2963</v>
      </c>
      <c r="E1783" s="21">
        <v>32.369999999999997</v>
      </c>
      <c r="F1783" s="11">
        <v>0</v>
      </c>
      <c r="G1783" s="10" t="s">
        <v>1082</v>
      </c>
      <c r="H1783" s="22" t="s">
        <v>2478</v>
      </c>
    </row>
    <row r="1784" spans="1:8" x14ac:dyDescent="0.2">
      <c r="A1784" s="6"/>
      <c r="B1784" s="6"/>
      <c r="C1784" s="7"/>
      <c r="D1784" t="s">
        <v>2964</v>
      </c>
      <c r="E1784" s="21">
        <v>32.340000000000003</v>
      </c>
      <c r="F1784" s="11">
        <v>0</v>
      </c>
      <c r="G1784" s="10" t="s">
        <v>1082</v>
      </c>
      <c r="H1784" s="22" t="s">
        <v>2632</v>
      </c>
    </row>
    <row r="1785" spans="1:8" x14ac:dyDescent="0.2">
      <c r="A1785" s="6"/>
      <c r="B1785" s="6"/>
      <c r="C1785" s="7"/>
      <c r="D1785" t="s">
        <v>2965</v>
      </c>
      <c r="E1785" s="21">
        <v>32.29</v>
      </c>
      <c r="F1785" s="11">
        <v>1</v>
      </c>
      <c r="G1785" s="10" t="s">
        <v>2501</v>
      </c>
      <c r="H1785" s="22" t="s">
        <v>2966</v>
      </c>
    </row>
    <row r="1786" spans="1:8" x14ac:dyDescent="0.2">
      <c r="A1786" s="6"/>
      <c r="B1786" s="6"/>
      <c r="C1786" s="7"/>
      <c r="D1786" t="s">
        <v>2967</v>
      </c>
      <c r="E1786" s="21">
        <v>32</v>
      </c>
      <c r="F1786" s="11">
        <v>0</v>
      </c>
      <c r="G1786" s="10" t="s">
        <v>1082</v>
      </c>
      <c r="H1786" s="22" t="s">
        <v>2489</v>
      </c>
    </row>
    <row r="1787" spans="1:8" x14ac:dyDescent="0.2">
      <c r="A1787" s="6"/>
      <c r="B1787" s="6"/>
      <c r="C1787" s="7"/>
      <c r="D1787" t="s">
        <v>2968</v>
      </c>
      <c r="E1787" s="21">
        <v>32</v>
      </c>
      <c r="F1787" s="11">
        <v>0</v>
      </c>
      <c r="G1787" s="10" t="s">
        <v>1082</v>
      </c>
      <c r="H1787" s="22" t="s">
        <v>2682</v>
      </c>
    </row>
    <row r="1788" spans="1:8" x14ac:dyDescent="0.2">
      <c r="A1788" s="6"/>
      <c r="B1788" s="6"/>
      <c r="C1788" s="7"/>
      <c r="D1788" t="s">
        <v>2969</v>
      </c>
      <c r="E1788" s="21">
        <v>32</v>
      </c>
      <c r="F1788" s="11" t="s">
        <v>2418</v>
      </c>
      <c r="G1788" s="11" t="s">
        <v>2418</v>
      </c>
      <c r="H1788" s="22" t="s">
        <v>1678</v>
      </c>
    </row>
    <row r="1789" spans="1:8" x14ac:dyDescent="0.2">
      <c r="A1789" s="6"/>
      <c r="B1789" s="6"/>
      <c r="C1789" s="7"/>
      <c r="D1789" t="s">
        <v>2970</v>
      </c>
      <c r="E1789" s="21">
        <v>32</v>
      </c>
      <c r="F1789" s="11" t="s">
        <v>2418</v>
      </c>
      <c r="G1789" s="11" t="s">
        <v>2418</v>
      </c>
      <c r="H1789" s="22" t="s">
        <v>2971</v>
      </c>
    </row>
    <row r="1790" spans="1:8" x14ac:dyDescent="0.2">
      <c r="A1790" s="6"/>
      <c r="B1790" s="6"/>
      <c r="C1790" s="7"/>
      <c r="D1790" t="s">
        <v>2972</v>
      </c>
      <c r="E1790" s="21">
        <v>31.98</v>
      </c>
      <c r="F1790" s="11">
        <v>0</v>
      </c>
      <c r="G1790" s="10" t="s">
        <v>1082</v>
      </c>
      <c r="H1790" s="22" t="s">
        <v>2489</v>
      </c>
    </row>
    <row r="1791" spans="1:8" x14ac:dyDescent="0.2">
      <c r="A1791" s="6"/>
      <c r="B1791" s="6"/>
      <c r="C1791" s="7"/>
      <c r="D1791" t="s">
        <v>2973</v>
      </c>
      <c r="E1791" s="21">
        <v>31.98</v>
      </c>
      <c r="F1791" s="11">
        <v>0</v>
      </c>
      <c r="G1791" s="10" t="s">
        <v>1082</v>
      </c>
      <c r="H1791" s="22" t="s">
        <v>2489</v>
      </c>
    </row>
    <row r="1792" spans="1:8" x14ac:dyDescent="0.2">
      <c r="A1792" s="6"/>
      <c r="B1792" s="6"/>
      <c r="C1792" s="7"/>
      <c r="D1792" t="s">
        <v>2974</v>
      </c>
      <c r="E1792" s="21">
        <v>31.98</v>
      </c>
      <c r="F1792" s="11">
        <v>0</v>
      </c>
      <c r="G1792" s="10" t="s">
        <v>1082</v>
      </c>
      <c r="H1792" s="22" t="s">
        <v>2478</v>
      </c>
    </row>
    <row r="1793" spans="1:8" x14ac:dyDescent="0.2">
      <c r="A1793" s="6"/>
      <c r="B1793" s="6"/>
      <c r="C1793" s="7"/>
      <c r="D1793" t="s">
        <v>2975</v>
      </c>
      <c r="E1793" s="21">
        <v>31.96</v>
      </c>
      <c r="F1793" s="11">
        <v>0</v>
      </c>
      <c r="G1793" s="10" t="s">
        <v>1082</v>
      </c>
      <c r="H1793" s="22" t="s">
        <v>2489</v>
      </c>
    </row>
    <row r="1794" spans="1:8" x14ac:dyDescent="0.2">
      <c r="A1794" s="6"/>
      <c r="B1794" s="6"/>
      <c r="C1794" s="7"/>
      <c r="D1794" t="s">
        <v>2976</v>
      </c>
      <c r="E1794" s="21">
        <v>31.96</v>
      </c>
      <c r="F1794" s="11">
        <v>0</v>
      </c>
      <c r="G1794" s="10" t="s">
        <v>1082</v>
      </c>
      <c r="H1794" s="22" t="s">
        <v>2410</v>
      </c>
    </row>
    <row r="1795" spans="1:8" x14ac:dyDescent="0.2">
      <c r="A1795" s="6"/>
      <c r="B1795" s="6"/>
      <c r="C1795" s="7"/>
      <c r="D1795" t="s">
        <v>2977</v>
      </c>
      <c r="E1795" s="21">
        <v>31.96</v>
      </c>
      <c r="F1795" s="11">
        <v>1</v>
      </c>
      <c r="G1795" s="10" t="s">
        <v>2501</v>
      </c>
      <c r="H1795" s="22" t="s">
        <v>2489</v>
      </c>
    </row>
    <row r="1796" spans="1:8" x14ac:dyDescent="0.2">
      <c r="A1796" s="6"/>
      <c r="B1796" s="6"/>
      <c r="C1796" s="7"/>
      <c r="D1796" t="s">
        <v>2978</v>
      </c>
      <c r="E1796" s="21">
        <v>31.92</v>
      </c>
      <c r="F1796" s="11">
        <v>0</v>
      </c>
      <c r="G1796" s="10" t="s">
        <v>1082</v>
      </c>
      <c r="H1796" s="22" t="s">
        <v>2545</v>
      </c>
    </row>
    <row r="1797" spans="1:8" x14ac:dyDescent="0.2">
      <c r="A1797" s="6"/>
      <c r="B1797" s="6"/>
      <c r="C1797" s="7"/>
      <c r="D1797" t="s">
        <v>2979</v>
      </c>
      <c r="E1797" s="21">
        <v>31.74</v>
      </c>
      <c r="F1797" s="11">
        <v>0</v>
      </c>
      <c r="G1797" s="10" t="s">
        <v>1082</v>
      </c>
      <c r="H1797" s="22" t="s">
        <v>2545</v>
      </c>
    </row>
    <row r="1798" spans="1:8" x14ac:dyDescent="0.2">
      <c r="A1798" s="6"/>
      <c r="B1798" s="6"/>
      <c r="C1798" s="7"/>
      <c r="D1798" t="s">
        <v>2980</v>
      </c>
      <c r="E1798" s="21">
        <v>31.74</v>
      </c>
      <c r="F1798" s="11">
        <v>0</v>
      </c>
      <c r="G1798" s="10" t="s">
        <v>1082</v>
      </c>
      <c r="H1798" s="22" t="s">
        <v>2545</v>
      </c>
    </row>
    <row r="1799" spans="1:8" x14ac:dyDescent="0.2">
      <c r="A1799" s="6"/>
      <c r="B1799" s="6"/>
      <c r="C1799" s="7"/>
      <c r="D1799" t="s">
        <v>2981</v>
      </c>
      <c r="E1799" s="21">
        <v>31.38</v>
      </c>
      <c r="F1799" s="11">
        <v>0</v>
      </c>
      <c r="G1799" s="10" t="s">
        <v>1082</v>
      </c>
      <c r="H1799" s="22" t="s">
        <v>2478</v>
      </c>
    </row>
    <row r="1800" spans="1:8" x14ac:dyDescent="0.2">
      <c r="A1800" s="6"/>
      <c r="B1800" s="6"/>
      <c r="C1800" s="7"/>
      <c r="D1800" t="s">
        <v>2982</v>
      </c>
      <c r="E1800" s="21">
        <v>30.99</v>
      </c>
      <c r="F1800" s="11">
        <v>1</v>
      </c>
      <c r="G1800" s="10" t="s">
        <v>2501</v>
      </c>
      <c r="H1800" s="22" t="s">
        <v>2410</v>
      </c>
    </row>
    <row r="1801" spans="1:8" x14ac:dyDescent="0.2">
      <c r="A1801" s="6"/>
      <c r="B1801" s="6"/>
      <c r="C1801" s="7"/>
      <c r="D1801" t="s">
        <v>2982</v>
      </c>
      <c r="E1801" s="21">
        <v>30.99</v>
      </c>
      <c r="F1801" s="11">
        <v>0</v>
      </c>
      <c r="G1801" s="10" t="s">
        <v>1082</v>
      </c>
      <c r="H1801" s="22" t="s">
        <v>2410</v>
      </c>
    </row>
    <row r="1802" spans="1:8" x14ac:dyDescent="0.2">
      <c r="A1802" s="6"/>
      <c r="B1802" s="6"/>
      <c r="C1802" s="7"/>
      <c r="D1802" t="s">
        <v>2983</v>
      </c>
      <c r="E1802" s="21">
        <v>30.99</v>
      </c>
      <c r="F1802" s="11" t="s">
        <v>2418</v>
      </c>
      <c r="G1802" s="11" t="s">
        <v>2418</v>
      </c>
      <c r="H1802" s="22" t="s">
        <v>2401</v>
      </c>
    </row>
    <row r="1803" spans="1:8" x14ac:dyDescent="0.2">
      <c r="A1803" s="6"/>
      <c r="B1803" s="6"/>
      <c r="C1803" s="7"/>
      <c r="D1803" t="s">
        <v>2984</v>
      </c>
      <c r="E1803" s="21">
        <v>30.58</v>
      </c>
      <c r="F1803" s="11">
        <v>0</v>
      </c>
      <c r="G1803" s="10" t="s">
        <v>1082</v>
      </c>
      <c r="H1803" s="22" t="s">
        <v>2478</v>
      </c>
    </row>
    <row r="1804" spans="1:8" x14ac:dyDescent="0.2">
      <c r="A1804" s="6"/>
      <c r="B1804" s="6"/>
      <c r="C1804" s="7"/>
      <c r="D1804" t="s">
        <v>2985</v>
      </c>
      <c r="E1804" s="21">
        <v>30</v>
      </c>
      <c r="F1804" s="11">
        <v>0</v>
      </c>
      <c r="G1804" s="10" t="s">
        <v>1082</v>
      </c>
      <c r="H1804" s="22" t="s">
        <v>2682</v>
      </c>
    </row>
    <row r="1805" spans="1:8" x14ac:dyDescent="0.2">
      <c r="A1805" s="6"/>
      <c r="B1805" s="6"/>
      <c r="C1805" s="7"/>
      <c r="D1805" t="s">
        <v>2986</v>
      </c>
      <c r="E1805" s="21">
        <v>30</v>
      </c>
      <c r="F1805" s="11">
        <v>1</v>
      </c>
      <c r="G1805" s="10" t="s">
        <v>2501</v>
      </c>
      <c r="H1805" s="22" t="s">
        <v>2489</v>
      </c>
    </row>
    <row r="1806" spans="1:8" x14ac:dyDescent="0.2">
      <c r="A1806" s="6"/>
      <c r="B1806" s="6"/>
      <c r="C1806" s="7"/>
      <c r="D1806" t="s">
        <v>2986</v>
      </c>
      <c r="E1806" s="21">
        <v>30</v>
      </c>
      <c r="F1806" s="11">
        <v>0</v>
      </c>
      <c r="G1806" s="10" t="s">
        <v>1082</v>
      </c>
      <c r="H1806" s="22" t="s">
        <v>2489</v>
      </c>
    </row>
    <row r="1807" spans="1:8" x14ac:dyDescent="0.2">
      <c r="A1807" s="6"/>
      <c r="B1807" s="6"/>
      <c r="C1807" s="7"/>
      <c r="D1807" t="s">
        <v>2987</v>
      </c>
      <c r="E1807" s="21">
        <v>30</v>
      </c>
      <c r="F1807" s="11">
        <v>1</v>
      </c>
      <c r="G1807" s="10" t="s">
        <v>2501</v>
      </c>
      <c r="H1807" s="22" t="s">
        <v>2489</v>
      </c>
    </row>
    <row r="1808" spans="1:8" x14ac:dyDescent="0.2">
      <c r="A1808" s="6"/>
      <c r="B1808" s="6"/>
      <c r="C1808" s="7"/>
      <c r="D1808" t="s">
        <v>2987</v>
      </c>
      <c r="E1808" s="21">
        <v>30</v>
      </c>
      <c r="F1808" s="11">
        <v>0</v>
      </c>
      <c r="G1808" s="10" t="s">
        <v>1082</v>
      </c>
      <c r="H1808" s="22" t="s">
        <v>2489</v>
      </c>
    </row>
    <row r="1809" spans="1:8" x14ac:dyDescent="0.2">
      <c r="A1809" s="6"/>
      <c r="B1809" s="6"/>
      <c r="C1809" s="7"/>
      <c r="D1809" t="s">
        <v>2988</v>
      </c>
      <c r="E1809" s="21">
        <v>30</v>
      </c>
      <c r="F1809" s="11">
        <v>0</v>
      </c>
      <c r="G1809" s="10" t="s">
        <v>1082</v>
      </c>
      <c r="H1809" s="22" t="s">
        <v>2682</v>
      </c>
    </row>
    <row r="1810" spans="1:8" x14ac:dyDescent="0.2">
      <c r="A1810" s="6"/>
      <c r="B1810" s="6"/>
      <c r="C1810" s="7"/>
      <c r="D1810" t="s">
        <v>2989</v>
      </c>
      <c r="E1810" s="21">
        <v>30</v>
      </c>
      <c r="F1810" s="11" t="s">
        <v>2418</v>
      </c>
      <c r="G1810" s="11" t="s">
        <v>2418</v>
      </c>
      <c r="H1810" s="22" t="s">
        <v>2589</v>
      </c>
    </row>
    <row r="1811" spans="1:8" x14ac:dyDescent="0.2">
      <c r="A1811" s="6"/>
      <c r="B1811" s="6"/>
      <c r="C1811" s="7"/>
      <c r="D1811" t="s">
        <v>2990</v>
      </c>
      <c r="E1811" s="21">
        <v>30</v>
      </c>
      <c r="F1811" s="11">
        <v>0</v>
      </c>
      <c r="G1811" s="10" t="s">
        <v>1082</v>
      </c>
      <c r="H1811" s="22" t="s">
        <v>2991</v>
      </c>
    </row>
    <row r="1812" spans="1:8" x14ac:dyDescent="0.2">
      <c r="A1812" s="6"/>
      <c r="B1812" s="6"/>
      <c r="C1812" s="7"/>
      <c r="D1812" t="s">
        <v>2992</v>
      </c>
      <c r="E1812" s="21">
        <v>30</v>
      </c>
      <c r="F1812" s="11">
        <v>5</v>
      </c>
      <c r="G1812" s="10" t="s">
        <v>1281</v>
      </c>
      <c r="H1812" s="22" t="s">
        <v>276</v>
      </c>
    </row>
    <row r="1813" spans="1:8" x14ac:dyDescent="0.2">
      <c r="A1813" s="6"/>
      <c r="B1813" s="6"/>
      <c r="C1813" s="7"/>
      <c r="D1813" t="s">
        <v>2993</v>
      </c>
      <c r="E1813" s="21">
        <v>29.99</v>
      </c>
      <c r="F1813" s="11" t="s">
        <v>2418</v>
      </c>
      <c r="G1813" s="11" t="s">
        <v>2418</v>
      </c>
      <c r="H1813" s="22" t="s">
        <v>2589</v>
      </c>
    </row>
    <row r="1814" spans="1:8" x14ac:dyDescent="0.2">
      <c r="A1814" s="6"/>
      <c r="B1814" s="6"/>
      <c r="C1814" s="7"/>
      <c r="D1814" t="s">
        <v>2994</v>
      </c>
      <c r="E1814" s="21">
        <v>29.99</v>
      </c>
      <c r="F1814" s="11">
        <v>0</v>
      </c>
      <c r="G1814" s="10" t="s">
        <v>1082</v>
      </c>
      <c r="H1814" s="22" t="s">
        <v>2401</v>
      </c>
    </row>
    <row r="1815" spans="1:8" x14ac:dyDescent="0.2">
      <c r="A1815" s="6"/>
      <c r="B1815" s="6"/>
      <c r="C1815" s="7"/>
      <c r="D1815" t="s">
        <v>2995</v>
      </c>
      <c r="E1815" s="21">
        <v>29.99</v>
      </c>
      <c r="F1815" s="11">
        <v>2</v>
      </c>
      <c r="G1815" s="10" t="s">
        <v>1281</v>
      </c>
      <c r="H1815" s="22" t="s">
        <v>276</v>
      </c>
    </row>
    <row r="1816" spans="1:8" x14ac:dyDescent="0.2">
      <c r="A1816" s="6"/>
      <c r="B1816" s="6"/>
      <c r="C1816" s="7"/>
      <c r="D1816" t="s">
        <v>2996</v>
      </c>
      <c r="E1816" s="21">
        <v>29.99</v>
      </c>
      <c r="F1816" s="11">
        <v>8</v>
      </c>
      <c r="G1816" s="10" t="s">
        <v>1281</v>
      </c>
      <c r="H1816" s="22" t="s">
        <v>827</v>
      </c>
    </row>
    <row r="1817" spans="1:8" x14ac:dyDescent="0.2">
      <c r="A1817" s="6"/>
      <c r="B1817" s="6"/>
      <c r="C1817" s="7"/>
      <c r="D1817" t="s">
        <v>2997</v>
      </c>
      <c r="E1817" s="21">
        <v>29.97</v>
      </c>
      <c r="F1817" s="11">
        <v>0</v>
      </c>
      <c r="G1817" s="10" t="s">
        <v>1082</v>
      </c>
      <c r="H1817" s="22" t="s">
        <v>2528</v>
      </c>
    </row>
    <row r="1818" spans="1:8" x14ac:dyDescent="0.2">
      <c r="A1818" s="6"/>
      <c r="B1818" s="6"/>
      <c r="C1818" s="7"/>
      <c r="D1818" t="s">
        <v>2998</v>
      </c>
      <c r="E1818" s="21">
        <v>29.97</v>
      </c>
      <c r="F1818" s="11">
        <v>0</v>
      </c>
      <c r="G1818" s="10" t="s">
        <v>1082</v>
      </c>
      <c r="H1818" s="22" t="s">
        <v>2632</v>
      </c>
    </row>
    <row r="1819" spans="1:8" x14ac:dyDescent="0.2">
      <c r="A1819" s="6"/>
      <c r="B1819" s="6"/>
      <c r="C1819" s="7"/>
      <c r="D1819" t="s">
        <v>2999</v>
      </c>
      <c r="E1819" s="21">
        <v>29.95</v>
      </c>
      <c r="F1819" s="11" t="s">
        <v>2418</v>
      </c>
      <c r="G1819" s="11" t="s">
        <v>2418</v>
      </c>
      <c r="H1819" s="22" t="s">
        <v>2401</v>
      </c>
    </row>
    <row r="1820" spans="1:8" x14ac:dyDescent="0.2">
      <c r="A1820" s="6"/>
      <c r="B1820" s="6"/>
      <c r="C1820" s="7"/>
      <c r="D1820" t="s">
        <v>3000</v>
      </c>
      <c r="E1820" s="21">
        <v>29.95</v>
      </c>
      <c r="F1820" s="11">
        <v>2</v>
      </c>
      <c r="G1820" s="10" t="s">
        <v>1281</v>
      </c>
      <c r="H1820" s="22" t="s">
        <v>827</v>
      </c>
    </row>
    <row r="1821" spans="1:8" x14ac:dyDescent="0.2">
      <c r="A1821" s="6"/>
      <c r="B1821" s="6"/>
      <c r="C1821" s="7"/>
      <c r="D1821" t="s">
        <v>3001</v>
      </c>
      <c r="E1821" s="21">
        <v>29.95</v>
      </c>
      <c r="F1821" s="11" t="s">
        <v>2418</v>
      </c>
      <c r="G1821" s="10" t="s">
        <v>2418</v>
      </c>
      <c r="H1821" s="22" t="s">
        <v>2467</v>
      </c>
    </row>
    <row r="1822" spans="1:8" x14ac:dyDescent="0.2">
      <c r="A1822" s="6"/>
      <c r="B1822" s="6"/>
      <c r="C1822" s="7"/>
      <c r="D1822" t="s">
        <v>3002</v>
      </c>
      <c r="E1822" s="21">
        <v>29.94</v>
      </c>
      <c r="F1822" s="11">
        <v>0</v>
      </c>
      <c r="G1822" s="10" t="s">
        <v>1082</v>
      </c>
      <c r="H1822" s="22" t="s">
        <v>2489</v>
      </c>
    </row>
    <row r="1823" spans="1:8" x14ac:dyDescent="0.2">
      <c r="A1823" s="6"/>
      <c r="B1823" s="6"/>
      <c r="C1823" s="7"/>
      <c r="D1823" t="s">
        <v>3003</v>
      </c>
      <c r="E1823" s="21">
        <v>29.94</v>
      </c>
      <c r="F1823" s="11">
        <v>0</v>
      </c>
      <c r="G1823" s="10" t="s">
        <v>1082</v>
      </c>
      <c r="H1823" s="22" t="s">
        <v>2489</v>
      </c>
    </row>
    <row r="1824" spans="1:8" x14ac:dyDescent="0.2">
      <c r="A1824" s="6"/>
      <c r="B1824" s="6"/>
      <c r="C1824" s="7"/>
      <c r="D1824" t="s">
        <v>3004</v>
      </c>
      <c r="E1824" s="21">
        <v>29.94</v>
      </c>
      <c r="F1824" s="11">
        <v>0</v>
      </c>
      <c r="G1824" s="10" t="s">
        <v>1082</v>
      </c>
      <c r="H1824" s="22" t="s">
        <v>2489</v>
      </c>
    </row>
    <row r="1825" spans="1:8" x14ac:dyDescent="0.2">
      <c r="A1825" s="6"/>
      <c r="B1825" s="6"/>
      <c r="C1825" s="7"/>
      <c r="D1825" t="s">
        <v>3005</v>
      </c>
      <c r="E1825" s="21">
        <v>29.94</v>
      </c>
      <c r="F1825" s="11">
        <v>2</v>
      </c>
      <c r="G1825" s="10" t="s">
        <v>2501</v>
      </c>
      <c r="H1825" s="22" t="s">
        <v>2545</v>
      </c>
    </row>
    <row r="1826" spans="1:8" x14ac:dyDescent="0.2">
      <c r="A1826" s="6"/>
      <c r="B1826" s="6"/>
      <c r="C1826" s="7"/>
      <c r="D1826" t="s">
        <v>3006</v>
      </c>
      <c r="E1826" s="21">
        <v>29.88</v>
      </c>
      <c r="F1826" s="11">
        <v>0</v>
      </c>
      <c r="G1826" s="10" t="s">
        <v>1082</v>
      </c>
      <c r="H1826" s="22" t="s">
        <v>2545</v>
      </c>
    </row>
    <row r="1827" spans="1:8" x14ac:dyDescent="0.2">
      <c r="A1827" s="6"/>
      <c r="B1827" s="6"/>
      <c r="C1827" s="7"/>
      <c r="D1827" t="s">
        <v>3007</v>
      </c>
      <c r="E1827" s="21">
        <v>29.88</v>
      </c>
      <c r="F1827" s="11">
        <v>0</v>
      </c>
      <c r="G1827" s="10" t="s">
        <v>1082</v>
      </c>
      <c r="H1827" s="22" t="s">
        <v>2545</v>
      </c>
    </row>
    <row r="1828" spans="1:8" x14ac:dyDescent="0.2">
      <c r="A1828" s="6"/>
      <c r="B1828" s="6"/>
      <c r="C1828" s="7"/>
      <c r="D1828" t="s">
        <v>3008</v>
      </c>
      <c r="E1828" s="21">
        <v>29.8</v>
      </c>
      <c r="F1828" s="11">
        <v>0</v>
      </c>
      <c r="G1828" s="10" t="s">
        <v>1082</v>
      </c>
      <c r="H1828" s="22" t="s">
        <v>2478</v>
      </c>
    </row>
    <row r="1829" spans="1:8" x14ac:dyDescent="0.2">
      <c r="A1829" s="6"/>
      <c r="B1829" s="6"/>
      <c r="C1829" s="7"/>
      <c r="D1829" t="s">
        <v>3009</v>
      </c>
      <c r="E1829" s="21">
        <v>29.8</v>
      </c>
      <c r="F1829" s="11">
        <v>0</v>
      </c>
      <c r="G1829" s="10" t="s">
        <v>1082</v>
      </c>
      <c r="H1829" s="22" t="s">
        <v>2478</v>
      </c>
    </row>
    <row r="1830" spans="1:8" x14ac:dyDescent="0.2">
      <c r="A1830" s="6"/>
      <c r="B1830" s="6"/>
      <c r="C1830" s="7"/>
      <c r="D1830" t="s">
        <v>3010</v>
      </c>
      <c r="E1830" s="21">
        <v>29.8</v>
      </c>
      <c r="F1830" s="11">
        <v>0</v>
      </c>
      <c r="G1830" s="10" t="s">
        <v>1082</v>
      </c>
      <c r="H1830" s="22" t="s">
        <v>2478</v>
      </c>
    </row>
    <row r="1831" spans="1:8" x14ac:dyDescent="0.2">
      <c r="A1831" s="6"/>
      <c r="B1831" s="6"/>
      <c r="C1831" s="7"/>
      <c r="D1831" t="s">
        <v>3011</v>
      </c>
      <c r="E1831" s="21">
        <v>29.33</v>
      </c>
      <c r="F1831" s="11">
        <v>0</v>
      </c>
      <c r="G1831" s="10" t="s">
        <v>1082</v>
      </c>
      <c r="H1831" s="22" t="s">
        <v>2528</v>
      </c>
    </row>
    <row r="1832" spans="1:8" x14ac:dyDescent="0.2">
      <c r="A1832" s="6"/>
      <c r="B1832" s="6"/>
      <c r="C1832" s="7"/>
      <c r="D1832" t="s">
        <v>3012</v>
      </c>
      <c r="E1832" s="21">
        <f>14.56*2</f>
        <v>29.12</v>
      </c>
      <c r="F1832" s="11">
        <v>0</v>
      </c>
      <c r="G1832" s="10" t="s">
        <v>1082</v>
      </c>
      <c r="H1832" s="22" t="s">
        <v>2526</v>
      </c>
    </row>
    <row r="1833" spans="1:8" x14ac:dyDescent="0.2">
      <c r="A1833" s="6"/>
      <c r="B1833" s="6"/>
      <c r="C1833" s="7"/>
      <c r="D1833" t="s">
        <v>3013</v>
      </c>
      <c r="E1833" s="21">
        <v>29</v>
      </c>
      <c r="F1833" s="11">
        <v>1</v>
      </c>
      <c r="G1833" s="10" t="s">
        <v>3014</v>
      </c>
      <c r="H1833" s="22" t="s">
        <v>2489</v>
      </c>
    </row>
    <row r="1834" spans="1:8" x14ac:dyDescent="0.2">
      <c r="A1834" s="6"/>
      <c r="B1834" s="6"/>
      <c r="C1834" s="7"/>
      <c r="D1834" t="s">
        <v>3013</v>
      </c>
      <c r="E1834" s="21">
        <v>29</v>
      </c>
      <c r="F1834" s="11">
        <v>0</v>
      </c>
      <c r="G1834" s="10" t="s">
        <v>1082</v>
      </c>
      <c r="H1834" s="22" t="s">
        <v>2489</v>
      </c>
    </row>
    <row r="1835" spans="1:8" x14ac:dyDescent="0.2">
      <c r="A1835" s="6"/>
      <c r="B1835" s="6"/>
      <c r="C1835" s="7"/>
      <c r="D1835" t="s">
        <v>3015</v>
      </c>
      <c r="E1835" s="21">
        <v>28.99</v>
      </c>
      <c r="F1835" s="11">
        <v>4</v>
      </c>
      <c r="G1835" s="10" t="s">
        <v>2412</v>
      </c>
      <c r="H1835" s="22" t="s">
        <v>827</v>
      </c>
    </row>
    <row r="1836" spans="1:8" x14ac:dyDescent="0.2">
      <c r="A1836" s="6"/>
      <c r="B1836" s="6"/>
      <c r="C1836" s="7"/>
      <c r="D1836" t="s">
        <v>3016</v>
      </c>
      <c r="E1836" s="21">
        <v>28.99</v>
      </c>
      <c r="F1836" s="11">
        <v>2</v>
      </c>
      <c r="G1836" s="10" t="s">
        <v>2501</v>
      </c>
      <c r="H1836" s="22" t="s">
        <v>2401</v>
      </c>
    </row>
    <row r="1837" spans="1:8" x14ac:dyDescent="0.2">
      <c r="A1837" s="6"/>
      <c r="B1837" s="6"/>
      <c r="C1837" s="7"/>
      <c r="D1837" t="s">
        <v>3017</v>
      </c>
      <c r="E1837" s="21">
        <v>28</v>
      </c>
      <c r="F1837" s="11">
        <v>0</v>
      </c>
      <c r="G1837" s="10" t="s">
        <v>1082</v>
      </c>
      <c r="H1837" s="22" t="s">
        <v>2682</v>
      </c>
    </row>
    <row r="1838" spans="1:8" x14ac:dyDescent="0.2">
      <c r="A1838" s="6"/>
      <c r="B1838" s="6"/>
      <c r="C1838" s="7"/>
      <c r="D1838" t="s">
        <v>3018</v>
      </c>
      <c r="E1838" s="21">
        <v>28</v>
      </c>
      <c r="F1838" s="11">
        <v>0</v>
      </c>
      <c r="G1838" s="10" t="s">
        <v>1082</v>
      </c>
      <c r="H1838" s="22" t="s">
        <v>2682</v>
      </c>
    </row>
    <row r="1839" spans="1:8" x14ac:dyDescent="0.2">
      <c r="A1839" s="6"/>
      <c r="B1839" s="6"/>
      <c r="C1839" s="7"/>
      <c r="D1839" t="s">
        <v>3019</v>
      </c>
      <c r="E1839" s="21">
        <v>28</v>
      </c>
      <c r="F1839" s="11">
        <v>0</v>
      </c>
      <c r="G1839" s="10" t="s">
        <v>1082</v>
      </c>
      <c r="H1839" s="22" t="s">
        <v>2682</v>
      </c>
    </row>
    <row r="1840" spans="1:8" x14ac:dyDescent="0.2">
      <c r="A1840" s="6"/>
      <c r="B1840" s="6"/>
      <c r="C1840" s="7"/>
      <c r="D1840" t="s">
        <v>3020</v>
      </c>
      <c r="E1840" s="21">
        <v>28</v>
      </c>
      <c r="F1840" s="11">
        <v>0</v>
      </c>
      <c r="G1840" s="10" t="s">
        <v>1082</v>
      </c>
      <c r="H1840" s="22" t="s">
        <v>2489</v>
      </c>
    </row>
    <row r="1841" spans="1:8" x14ac:dyDescent="0.2">
      <c r="A1841" s="6"/>
      <c r="B1841" s="6"/>
      <c r="C1841" s="7"/>
      <c r="D1841" t="s">
        <v>3021</v>
      </c>
      <c r="E1841" s="21">
        <v>27.96</v>
      </c>
      <c r="F1841" s="11">
        <v>0</v>
      </c>
      <c r="G1841" s="10" t="s">
        <v>1082</v>
      </c>
      <c r="H1841" s="22" t="s">
        <v>2489</v>
      </c>
    </row>
    <row r="1842" spans="1:8" x14ac:dyDescent="0.2">
      <c r="A1842" s="6"/>
      <c r="B1842" s="6"/>
      <c r="C1842" s="7"/>
      <c r="D1842" t="s">
        <v>3022</v>
      </c>
      <c r="E1842" s="21">
        <v>27.96</v>
      </c>
      <c r="F1842" s="11">
        <v>0</v>
      </c>
      <c r="G1842" s="10" t="s">
        <v>1082</v>
      </c>
      <c r="H1842" s="22" t="s">
        <v>2632</v>
      </c>
    </row>
    <row r="1843" spans="1:8" x14ac:dyDescent="0.2">
      <c r="A1843" s="6"/>
      <c r="B1843" s="6"/>
      <c r="C1843" s="7"/>
      <c r="D1843" t="s">
        <v>3023</v>
      </c>
      <c r="E1843" s="21">
        <v>27.95</v>
      </c>
      <c r="F1843" s="11">
        <v>0</v>
      </c>
      <c r="G1843" s="10" t="s">
        <v>1082</v>
      </c>
      <c r="H1843" s="22" t="s">
        <v>2401</v>
      </c>
    </row>
    <row r="1844" spans="1:8" x14ac:dyDescent="0.2">
      <c r="A1844" s="6"/>
      <c r="B1844" s="6"/>
      <c r="C1844" s="7"/>
      <c r="D1844" t="s">
        <v>3024</v>
      </c>
      <c r="E1844" s="21">
        <v>27.8</v>
      </c>
      <c r="F1844" s="11" t="s">
        <v>2418</v>
      </c>
      <c r="G1844" s="11" t="s">
        <v>2418</v>
      </c>
      <c r="H1844" s="22" t="s">
        <v>2401</v>
      </c>
    </row>
    <row r="1845" spans="1:8" x14ac:dyDescent="0.2">
      <c r="A1845" s="6"/>
      <c r="B1845" s="6"/>
      <c r="C1845" s="7"/>
      <c r="D1845" t="s">
        <v>3025</v>
      </c>
      <c r="E1845" s="21">
        <v>27.3</v>
      </c>
      <c r="F1845" s="11">
        <v>0</v>
      </c>
      <c r="G1845" s="10" t="s">
        <v>1082</v>
      </c>
      <c r="H1845" s="22" t="s">
        <v>2478</v>
      </c>
    </row>
    <row r="1846" spans="1:8" x14ac:dyDescent="0.2">
      <c r="A1846" s="6"/>
      <c r="B1846" s="6"/>
      <c r="C1846" s="7"/>
      <c r="D1846" t="s">
        <v>3026</v>
      </c>
      <c r="E1846" s="21">
        <v>26.99</v>
      </c>
      <c r="F1846" s="11" t="s">
        <v>2418</v>
      </c>
      <c r="G1846" s="11" t="s">
        <v>2418</v>
      </c>
      <c r="H1846" s="22" t="s">
        <v>2401</v>
      </c>
    </row>
    <row r="1847" spans="1:8" x14ac:dyDescent="0.2">
      <c r="A1847" s="6"/>
      <c r="B1847" s="6"/>
      <c r="C1847" s="7"/>
      <c r="D1847" t="s">
        <v>3027</v>
      </c>
      <c r="E1847" s="21">
        <v>26.97</v>
      </c>
      <c r="F1847" s="11">
        <v>0</v>
      </c>
      <c r="G1847" s="10" t="s">
        <v>1082</v>
      </c>
      <c r="H1847" s="22" t="s">
        <v>2489</v>
      </c>
    </row>
    <row r="1848" spans="1:8" x14ac:dyDescent="0.2">
      <c r="A1848" s="6"/>
      <c r="B1848" s="6"/>
      <c r="C1848" s="7"/>
      <c r="D1848" t="s">
        <v>3028</v>
      </c>
      <c r="E1848" s="21">
        <v>26.96</v>
      </c>
      <c r="F1848" s="11">
        <v>0</v>
      </c>
      <c r="G1848" s="10" t="s">
        <v>1082</v>
      </c>
      <c r="H1848" s="22" t="s">
        <v>2489</v>
      </c>
    </row>
    <row r="1849" spans="1:8" x14ac:dyDescent="0.2">
      <c r="A1849" s="6"/>
      <c r="B1849" s="6"/>
      <c r="C1849" s="7"/>
      <c r="D1849" t="s">
        <v>3029</v>
      </c>
      <c r="E1849" s="21">
        <v>26.95</v>
      </c>
      <c r="F1849" s="11" t="s">
        <v>2418</v>
      </c>
      <c r="G1849" s="11" t="s">
        <v>2418</v>
      </c>
      <c r="H1849" s="22" t="s">
        <v>2711</v>
      </c>
    </row>
    <row r="1850" spans="1:8" x14ac:dyDescent="0.2">
      <c r="A1850" s="6"/>
      <c r="B1850" s="6"/>
      <c r="C1850" s="7"/>
      <c r="D1850" t="s">
        <v>3030</v>
      </c>
      <c r="E1850" s="21">
        <v>26.9</v>
      </c>
      <c r="F1850" s="11">
        <v>0</v>
      </c>
      <c r="G1850" s="10" t="s">
        <v>1082</v>
      </c>
      <c r="H1850" s="22" t="s">
        <v>2632</v>
      </c>
    </row>
    <row r="1851" spans="1:8" x14ac:dyDescent="0.2">
      <c r="A1851" s="6"/>
      <c r="B1851" s="6"/>
      <c r="C1851" s="7"/>
      <c r="D1851" t="s">
        <v>3031</v>
      </c>
      <c r="E1851" s="21">
        <v>26.24</v>
      </c>
      <c r="F1851" s="11" t="s">
        <v>2418</v>
      </c>
      <c r="G1851" s="11" t="s">
        <v>2418</v>
      </c>
      <c r="H1851" s="22" t="s">
        <v>2589</v>
      </c>
    </row>
    <row r="1852" spans="1:8" x14ac:dyDescent="0.2">
      <c r="A1852" s="6"/>
      <c r="B1852" s="6"/>
      <c r="C1852" s="7"/>
      <c r="D1852" t="s">
        <v>3032</v>
      </c>
      <c r="E1852" s="21">
        <v>25.99</v>
      </c>
      <c r="F1852" s="11" t="s">
        <v>2418</v>
      </c>
      <c r="G1852" s="11" t="s">
        <v>2418</v>
      </c>
      <c r="H1852" s="22" t="s">
        <v>2401</v>
      </c>
    </row>
    <row r="1853" spans="1:8" x14ac:dyDescent="0.2">
      <c r="A1853" s="6"/>
      <c r="B1853" s="6"/>
      <c r="C1853" s="7"/>
      <c r="D1853" t="s">
        <v>3033</v>
      </c>
      <c r="E1853" s="21">
        <v>25.9</v>
      </c>
      <c r="F1853" s="11">
        <v>0</v>
      </c>
      <c r="G1853" s="10" t="s">
        <v>1082</v>
      </c>
      <c r="H1853" s="22" t="s">
        <v>2410</v>
      </c>
    </row>
    <row r="1854" spans="1:8" x14ac:dyDescent="0.2">
      <c r="A1854" s="6"/>
      <c r="B1854" s="6"/>
      <c r="C1854" s="7"/>
      <c r="D1854" t="s">
        <v>3034</v>
      </c>
      <c r="E1854" s="21">
        <v>25.87</v>
      </c>
      <c r="F1854" s="11">
        <v>0</v>
      </c>
      <c r="G1854" s="10" t="s">
        <v>1082</v>
      </c>
      <c r="H1854" s="22" t="s">
        <v>827</v>
      </c>
    </row>
    <row r="1855" spans="1:8" x14ac:dyDescent="0.2">
      <c r="A1855" s="6"/>
      <c r="B1855" s="6"/>
      <c r="C1855" s="7"/>
      <c r="D1855" t="s">
        <v>3035</v>
      </c>
      <c r="E1855" s="21">
        <v>25.16</v>
      </c>
      <c r="F1855" s="11">
        <v>0</v>
      </c>
      <c r="G1855" s="10" t="s">
        <v>1082</v>
      </c>
      <c r="H1855" s="22" t="s">
        <v>2632</v>
      </c>
    </row>
    <row r="1856" spans="1:8" x14ac:dyDescent="0.2">
      <c r="A1856" s="6"/>
      <c r="B1856" s="6"/>
      <c r="C1856" s="7"/>
      <c r="D1856" t="s">
        <v>3036</v>
      </c>
      <c r="E1856" s="21">
        <v>25.14</v>
      </c>
      <c r="F1856" s="11">
        <v>0</v>
      </c>
      <c r="G1856" s="10" t="s">
        <v>1082</v>
      </c>
      <c r="H1856" s="22" t="s">
        <v>2545</v>
      </c>
    </row>
    <row r="1857" spans="1:8" x14ac:dyDescent="0.2">
      <c r="A1857" s="6"/>
      <c r="B1857" s="6"/>
      <c r="C1857" s="7"/>
      <c r="D1857" t="s">
        <v>3037</v>
      </c>
      <c r="E1857" s="21">
        <v>25</v>
      </c>
      <c r="F1857" s="11">
        <v>0</v>
      </c>
      <c r="G1857" s="10" t="s">
        <v>1082</v>
      </c>
      <c r="H1857" s="22" t="s">
        <v>2682</v>
      </c>
    </row>
    <row r="1858" spans="1:8" x14ac:dyDescent="0.2">
      <c r="A1858" s="6"/>
      <c r="B1858" s="6"/>
      <c r="C1858" s="7"/>
      <c r="D1858" t="s">
        <v>3038</v>
      </c>
      <c r="E1858" s="21">
        <v>25</v>
      </c>
      <c r="F1858" s="11">
        <v>1</v>
      </c>
      <c r="G1858" s="10" t="s">
        <v>2501</v>
      </c>
      <c r="H1858" s="22" t="s">
        <v>2489</v>
      </c>
    </row>
    <row r="1859" spans="1:8" x14ac:dyDescent="0.2">
      <c r="A1859" s="6"/>
      <c r="B1859" s="6"/>
      <c r="C1859" s="7"/>
      <c r="D1859" t="s">
        <v>3038</v>
      </c>
      <c r="E1859" s="21">
        <v>25</v>
      </c>
      <c r="F1859" s="11">
        <v>0</v>
      </c>
      <c r="G1859" s="10" t="s">
        <v>1082</v>
      </c>
      <c r="H1859" s="22" t="s">
        <v>2489</v>
      </c>
    </row>
    <row r="1860" spans="1:8" x14ac:dyDescent="0.2">
      <c r="A1860" s="6"/>
      <c r="B1860" s="6"/>
      <c r="C1860" s="7"/>
      <c r="D1860" t="s">
        <v>3039</v>
      </c>
      <c r="E1860" s="21">
        <v>25</v>
      </c>
      <c r="F1860" s="11">
        <v>0</v>
      </c>
      <c r="G1860" s="10" t="s">
        <v>1082</v>
      </c>
      <c r="H1860" s="22" t="s">
        <v>2489</v>
      </c>
    </row>
    <row r="1861" spans="1:8" x14ac:dyDescent="0.2">
      <c r="A1861" s="6"/>
      <c r="B1861" s="6"/>
      <c r="C1861" s="7"/>
      <c r="D1861" t="s">
        <v>3040</v>
      </c>
      <c r="E1861" s="21">
        <v>25</v>
      </c>
      <c r="F1861" s="11" t="s">
        <v>2418</v>
      </c>
      <c r="G1861" s="11" t="s">
        <v>2418</v>
      </c>
      <c r="H1861" s="22" t="s">
        <v>2589</v>
      </c>
    </row>
    <row r="1862" spans="1:8" x14ac:dyDescent="0.2">
      <c r="A1862" s="6"/>
      <c r="B1862" s="6"/>
      <c r="C1862" s="7"/>
      <c r="D1862" t="s">
        <v>3041</v>
      </c>
      <c r="E1862" s="21">
        <v>25</v>
      </c>
      <c r="F1862" s="11">
        <v>5</v>
      </c>
      <c r="G1862" s="10" t="s">
        <v>1281</v>
      </c>
      <c r="H1862" s="22" t="s">
        <v>2819</v>
      </c>
    </row>
    <row r="1863" spans="1:8" x14ac:dyDescent="0.2">
      <c r="A1863" s="6"/>
      <c r="B1863" s="6"/>
      <c r="C1863" s="7"/>
      <c r="D1863" t="s">
        <v>3042</v>
      </c>
      <c r="E1863" s="21">
        <v>25</v>
      </c>
      <c r="F1863" s="11">
        <v>10</v>
      </c>
      <c r="G1863" s="10" t="s">
        <v>1281</v>
      </c>
      <c r="H1863" s="22" t="s">
        <v>827</v>
      </c>
    </row>
    <row r="1864" spans="1:8" x14ac:dyDescent="0.2">
      <c r="A1864" s="6"/>
      <c r="B1864" s="6"/>
      <c r="C1864" s="7"/>
      <c r="D1864" t="s">
        <v>3043</v>
      </c>
      <c r="E1864" s="21">
        <v>25</v>
      </c>
      <c r="F1864" s="11">
        <v>2</v>
      </c>
      <c r="G1864" s="10" t="s">
        <v>1281</v>
      </c>
      <c r="H1864" s="22" t="s">
        <v>827</v>
      </c>
    </row>
    <row r="1865" spans="1:8" x14ac:dyDescent="0.2">
      <c r="A1865" s="6"/>
      <c r="B1865" s="6"/>
      <c r="C1865" s="7"/>
      <c r="D1865" t="s">
        <v>3044</v>
      </c>
      <c r="E1865" s="21">
        <v>24.99</v>
      </c>
      <c r="F1865" s="11" t="s">
        <v>2408</v>
      </c>
      <c r="G1865" s="10" t="s">
        <v>1282</v>
      </c>
      <c r="H1865" s="22" t="s">
        <v>2467</v>
      </c>
    </row>
    <row r="1866" spans="1:8" x14ac:dyDescent="0.2">
      <c r="A1866" s="6"/>
      <c r="B1866" s="6"/>
      <c r="C1866" s="7"/>
      <c r="D1866" t="s">
        <v>3045</v>
      </c>
      <c r="E1866" s="21">
        <v>24.99</v>
      </c>
      <c r="F1866" s="11" t="s">
        <v>2408</v>
      </c>
      <c r="G1866" s="10" t="s">
        <v>1282</v>
      </c>
      <c r="H1866" s="22" t="s">
        <v>2467</v>
      </c>
    </row>
    <row r="1867" spans="1:8" x14ac:dyDescent="0.2">
      <c r="A1867" s="6"/>
      <c r="B1867" s="6"/>
      <c r="C1867" s="7"/>
      <c r="D1867" t="s">
        <v>3046</v>
      </c>
      <c r="E1867" s="21">
        <v>24.99</v>
      </c>
      <c r="F1867" s="11">
        <v>2</v>
      </c>
      <c r="G1867" s="10" t="s">
        <v>2501</v>
      </c>
      <c r="H1867" s="22" t="s">
        <v>3047</v>
      </c>
    </row>
    <row r="1868" spans="1:8" x14ac:dyDescent="0.2">
      <c r="A1868" s="6"/>
      <c r="B1868" s="6"/>
      <c r="C1868" s="7"/>
      <c r="D1868" t="s">
        <v>3048</v>
      </c>
      <c r="E1868" s="21">
        <v>24.99</v>
      </c>
      <c r="F1868" s="11">
        <v>1</v>
      </c>
      <c r="G1868" s="10" t="s">
        <v>2501</v>
      </c>
      <c r="H1868" s="22" t="s">
        <v>2545</v>
      </c>
    </row>
    <row r="1869" spans="1:8" x14ac:dyDescent="0.2">
      <c r="A1869" s="6"/>
      <c r="B1869" s="6"/>
      <c r="C1869" s="7"/>
      <c r="D1869" t="s">
        <v>3048</v>
      </c>
      <c r="E1869" s="21">
        <v>24.99</v>
      </c>
      <c r="F1869" s="11">
        <v>0</v>
      </c>
      <c r="G1869" s="10" t="s">
        <v>1082</v>
      </c>
      <c r="H1869" s="22" t="s">
        <v>2545</v>
      </c>
    </row>
    <row r="1870" spans="1:8" x14ac:dyDescent="0.2">
      <c r="A1870" s="6"/>
      <c r="B1870" s="6"/>
      <c r="C1870" s="7"/>
      <c r="D1870" t="s">
        <v>3049</v>
      </c>
      <c r="E1870" s="21">
        <v>24.99</v>
      </c>
      <c r="F1870" s="11">
        <v>1</v>
      </c>
      <c r="G1870" s="10" t="s">
        <v>2501</v>
      </c>
      <c r="H1870" s="22" t="s">
        <v>2410</v>
      </c>
    </row>
    <row r="1871" spans="1:8" x14ac:dyDescent="0.2">
      <c r="A1871" s="6"/>
      <c r="B1871" s="6"/>
      <c r="C1871" s="7"/>
      <c r="D1871" t="s">
        <v>3050</v>
      </c>
      <c r="E1871" s="21">
        <v>24.99</v>
      </c>
      <c r="F1871" s="11" t="s">
        <v>2408</v>
      </c>
      <c r="G1871" s="10" t="s">
        <v>1282</v>
      </c>
      <c r="H1871" s="22" t="s">
        <v>2604</v>
      </c>
    </row>
    <row r="1872" spans="1:8" x14ac:dyDescent="0.2">
      <c r="A1872" s="6"/>
      <c r="B1872" s="6"/>
      <c r="C1872" s="7"/>
      <c r="D1872" t="s">
        <v>3051</v>
      </c>
      <c r="E1872" s="21">
        <v>24.98</v>
      </c>
      <c r="F1872" s="11">
        <v>1</v>
      </c>
      <c r="G1872" s="10" t="s">
        <v>2501</v>
      </c>
      <c r="H1872" s="22" t="s">
        <v>2545</v>
      </c>
    </row>
    <row r="1873" spans="1:8" x14ac:dyDescent="0.2">
      <c r="A1873" s="6"/>
      <c r="B1873" s="6"/>
      <c r="C1873" s="7"/>
      <c r="D1873" t="s">
        <v>3052</v>
      </c>
      <c r="E1873" s="21">
        <v>24.95</v>
      </c>
      <c r="F1873" s="11" t="s">
        <v>2418</v>
      </c>
      <c r="G1873" s="11" t="s">
        <v>2418</v>
      </c>
      <c r="H1873" s="22" t="s">
        <v>2589</v>
      </c>
    </row>
    <row r="1874" spans="1:8" x14ac:dyDescent="0.2">
      <c r="A1874" s="6"/>
      <c r="B1874" s="6"/>
      <c r="C1874" s="7"/>
      <c r="D1874" t="s">
        <v>3053</v>
      </c>
      <c r="E1874" s="21">
        <v>24.95</v>
      </c>
      <c r="F1874" s="11">
        <v>3</v>
      </c>
      <c r="G1874" s="10" t="s">
        <v>2412</v>
      </c>
      <c r="H1874" s="22" t="s">
        <v>824</v>
      </c>
    </row>
    <row r="1875" spans="1:8" x14ac:dyDescent="0.2">
      <c r="A1875" s="6"/>
      <c r="B1875" s="6"/>
      <c r="C1875" s="7"/>
      <c r="D1875" t="s">
        <v>3054</v>
      </c>
      <c r="E1875" s="21">
        <v>24.58</v>
      </c>
      <c r="F1875" s="11">
        <v>0</v>
      </c>
      <c r="G1875" s="10" t="s">
        <v>1082</v>
      </c>
      <c r="H1875" s="22" t="s">
        <v>2632</v>
      </c>
    </row>
    <row r="1876" spans="1:8" x14ac:dyDescent="0.2">
      <c r="A1876" s="6"/>
      <c r="B1876" s="6"/>
      <c r="C1876" s="7"/>
      <c r="D1876" t="s">
        <v>3055</v>
      </c>
      <c r="E1876" s="21">
        <v>24</v>
      </c>
      <c r="F1876" s="11">
        <v>0</v>
      </c>
      <c r="G1876" s="10" t="s">
        <v>1082</v>
      </c>
      <c r="H1876" s="22" t="s">
        <v>2489</v>
      </c>
    </row>
    <row r="1877" spans="1:8" x14ac:dyDescent="0.2">
      <c r="A1877" s="6"/>
      <c r="B1877" s="6"/>
      <c r="C1877" s="7"/>
      <c r="D1877" t="s">
        <v>3056</v>
      </c>
      <c r="E1877" s="21">
        <v>24</v>
      </c>
      <c r="F1877" s="11">
        <v>0</v>
      </c>
      <c r="G1877" s="10" t="s">
        <v>1082</v>
      </c>
      <c r="H1877" s="22" t="s">
        <v>2489</v>
      </c>
    </row>
    <row r="1878" spans="1:8" x14ac:dyDescent="0.2">
      <c r="A1878" s="6"/>
      <c r="B1878" s="6"/>
      <c r="C1878" s="7"/>
      <c r="D1878" t="s">
        <v>3057</v>
      </c>
      <c r="E1878" s="21">
        <v>24</v>
      </c>
      <c r="F1878" s="11">
        <v>0</v>
      </c>
      <c r="G1878" s="10" t="s">
        <v>1082</v>
      </c>
      <c r="H1878" s="22" t="s">
        <v>2682</v>
      </c>
    </row>
    <row r="1879" spans="1:8" x14ac:dyDescent="0.2">
      <c r="A1879" s="6"/>
      <c r="B1879" s="6"/>
      <c r="C1879" s="7"/>
      <c r="D1879" t="s">
        <v>3058</v>
      </c>
      <c r="E1879" s="21">
        <v>24</v>
      </c>
      <c r="F1879" s="11">
        <v>0</v>
      </c>
      <c r="G1879" s="10" t="s">
        <v>1082</v>
      </c>
      <c r="H1879" s="22" t="s">
        <v>2682</v>
      </c>
    </row>
    <row r="1880" spans="1:8" x14ac:dyDescent="0.2">
      <c r="A1880" s="6"/>
      <c r="B1880" s="6"/>
      <c r="C1880" s="7"/>
      <c r="D1880" t="s">
        <v>3059</v>
      </c>
      <c r="E1880" s="21">
        <v>24</v>
      </c>
      <c r="F1880" s="11">
        <v>0</v>
      </c>
      <c r="G1880" s="10" t="s">
        <v>1082</v>
      </c>
      <c r="H1880" s="22" t="s">
        <v>2489</v>
      </c>
    </row>
    <row r="1881" spans="1:8" x14ac:dyDescent="0.2">
      <c r="A1881" s="6"/>
      <c r="B1881" s="6"/>
      <c r="C1881" s="7"/>
      <c r="D1881" t="s">
        <v>3060</v>
      </c>
      <c r="E1881" s="21">
        <v>24</v>
      </c>
      <c r="F1881" s="11">
        <v>0</v>
      </c>
      <c r="G1881" s="10" t="s">
        <v>1082</v>
      </c>
      <c r="H1881" s="22" t="s">
        <v>2682</v>
      </c>
    </row>
    <row r="1882" spans="1:8" x14ac:dyDescent="0.2">
      <c r="A1882" s="6"/>
      <c r="B1882" s="6"/>
      <c r="C1882" s="7"/>
      <c r="D1882" t="s">
        <v>3061</v>
      </c>
      <c r="E1882" s="21">
        <v>24</v>
      </c>
      <c r="F1882" s="11">
        <v>0</v>
      </c>
      <c r="G1882" s="10" t="s">
        <v>1082</v>
      </c>
      <c r="H1882" s="22" t="s">
        <v>2489</v>
      </c>
    </row>
    <row r="1883" spans="1:8" x14ac:dyDescent="0.2">
      <c r="A1883" s="6"/>
      <c r="B1883" s="6"/>
      <c r="C1883" s="7"/>
      <c r="D1883" t="s">
        <v>3062</v>
      </c>
      <c r="E1883" s="21">
        <v>24</v>
      </c>
      <c r="F1883" s="11">
        <v>0</v>
      </c>
      <c r="G1883" s="10" t="s">
        <v>1082</v>
      </c>
      <c r="H1883" s="22" t="s">
        <v>2682</v>
      </c>
    </row>
    <row r="1884" spans="1:8" x14ac:dyDescent="0.2">
      <c r="A1884" s="6"/>
      <c r="B1884" s="6"/>
      <c r="C1884" s="7"/>
      <c r="D1884" t="s">
        <v>3063</v>
      </c>
      <c r="E1884" s="21">
        <v>24</v>
      </c>
      <c r="F1884" s="11">
        <v>0</v>
      </c>
      <c r="G1884" s="10" t="s">
        <v>1082</v>
      </c>
      <c r="H1884" s="22" t="s">
        <v>2489</v>
      </c>
    </row>
    <row r="1885" spans="1:8" x14ac:dyDescent="0.2">
      <c r="A1885" s="6"/>
      <c r="B1885" s="6"/>
      <c r="C1885" s="7"/>
      <c r="D1885" t="s">
        <v>3064</v>
      </c>
      <c r="E1885" s="21">
        <v>24</v>
      </c>
      <c r="F1885" s="11">
        <v>0</v>
      </c>
      <c r="G1885" s="10" t="s">
        <v>1082</v>
      </c>
      <c r="H1885" s="22" t="s">
        <v>2682</v>
      </c>
    </row>
    <row r="1886" spans="1:8" x14ac:dyDescent="0.2">
      <c r="A1886" s="6"/>
      <c r="B1886" s="6"/>
      <c r="C1886" s="7"/>
      <c r="D1886" s="25" t="s">
        <v>3065</v>
      </c>
      <c r="E1886" s="26">
        <v>24</v>
      </c>
      <c r="F1886" s="27" t="s">
        <v>2715</v>
      </c>
      <c r="G1886" s="28" t="s">
        <v>2412</v>
      </c>
      <c r="H1886" s="35" t="s">
        <v>827</v>
      </c>
    </row>
    <row r="1887" spans="1:8" x14ac:dyDescent="0.2">
      <c r="A1887" s="6"/>
      <c r="B1887" s="6"/>
      <c r="C1887" s="7"/>
      <c r="D1887" t="s">
        <v>3066</v>
      </c>
      <c r="E1887" s="21">
        <v>23.99</v>
      </c>
      <c r="F1887" s="11" t="s">
        <v>2418</v>
      </c>
      <c r="G1887" s="11" t="s">
        <v>2418</v>
      </c>
      <c r="H1887" s="22" t="s">
        <v>2401</v>
      </c>
    </row>
    <row r="1888" spans="1:8" x14ac:dyDescent="0.2">
      <c r="A1888" s="6"/>
      <c r="B1888" s="6"/>
      <c r="C1888" s="7"/>
      <c r="D1888" t="s">
        <v>3067</v>
      </c>
      <c r="E1888" s="21">
        <v>23.97</v>
      </c>
      <c r="F1888" s="11">
        <v>0</v>
      </c>
      <c r="G1888" s="10" t="s">
        <v>1082</v>
      </c>
      <c r="H1888" s="22" t="s">
        <v>2545</v>
      </c>
    </row>
    <row r="1889" spans="1:8" x14ac:dyDescent="0.2">
      <c r="A1889" s="6"/>
      <c r="B1889" s="6"/>
      <c r="C1889" s="7"/>
      <c r="D1889" t="s">
        <v>3068</v>
      </c>
      <c r="E1889" s="21">
        <v>23.97</v>
      </c>
      <c r="F1889" s="11">
        <v>1</v>
      </c>
      <c r="G1889" s="10" t="s">
        <v>2501</v>
      </c>
      <c r="H1889" s="22" t="s">
        <v>2489</v>
      </c>
    </row>
    <row r="1890" spans="1:8" x14ac:dyDescent="0.2">
      <c r="A1890" s="6"/>
      <c r="B1890" s="6"/>
      <c r="C1890" s="7"/>
      <c r="D1890" t="s">
        <v>3069</v>
      </c>
      <c r="E1890" s="21">
        <v>23.97</v>
      </c>
      <c r="F1890" s="11">
        <v>1</v>
      </c>
      <c r="G1890" s="10" t="s">
        <v>2501</v>
      </c>
      <c r="H1890" s="22" t="s">
        <v>2489</v>
      </c>
    </row>
    <row r="1891" spans="1:8" x14ac:dyDescent="0.2">
      <c r="A1891" s="6"/>
      <c r="B1891" s="6"/>
      <c r="C1891" s="7"/>
      <c r="D1891" t="s">
        <v>3070</v>
      </c>
      <c r="E1891" s="21">
        <v>23.96</v>
      </c>
      <c r="F1891" s="11">
        <v>0</v>
      </c>
      <c r="G1891" s="10" t="s">
        <v>1082</v>
      </c>
      <c r="H1891" s="22" t="s">
        <v>2489</v>
      </c>
    </row>
    <row r="1892" spans="1:8" x14ac:dyDescent="0.2">
      <c r="A1892" s="6"/>
      <c r="B1892" s="6"/>
      <c r="C1892" s="7"/>
      <c r="D1892" t="s">
        <v>3071</v>
      </c>
      <c r="E1892" s="21">
        <v>23.94</v>
      </c>
      <c r="F1892" s="11">
        <v>0</v>
      </c>
      <c r="G1892" s="10" t="s">
        <v>1082</v>
      </c>
      <c r="H1892" s="22" t="s">
        <v>2632</v>
      </c>
    </row>
    <row r="1893" spans="1:8" x14ac:dyDescent="0.2">
      <c r="A1893" s="6"/>
      <c r="B1893" s="6"/>
      <c r="C1893" s="7"/>
      <c r="D1893" t="s">
        <v>3072</v>
      </c>
      <c r="E1893" s="21">
        <v>23.9</v>
      </c>
      <c r="F1893" s="11">
        <v>0</v>
      </c>
      <c r="G1893" s="10" t="s">
        <v>1082</v>
      </c>
      <c r="H1893" s="22" t="s">
        <v>2743</v>
      </c>
    </row>
    <row r="1894" spans="1:8" x14ac:dyDescent="0.2">
      <c r="A1894" s="6"/>
      <c r="B1894" s="6"/>
      <c r="C1894" s="7"/>
      <c r="D1894" t="s">
        <v>3073</v>
      </c>
      <c r="E1894" s="21">
        <v>23.7</v>
      </c>
      <c r="F1894" s="11">
        <v>0</v>
      </c>
      <c r="G1894" s="10" t="s">
        <v>1082</v>
      </c>
      <c r="H1894" s="22" t="s">
        <v>2743</v>
      </c>
    </row>
    <row r="1895" spans="1:8" x14ac:dyDescent="0.2">
      <c r="A1895" s="6"/>
      <c r="B1895" s="6"/>
      <c r="C1895" s="7"/>
      <c r="D1895" t="s">
        <v>3074</v>
      </c>
      <c r="E1895" s="21">
        <v>23.7</v>
      </c>
      <c r="F1895" s="11">
        <v>0</v>
      </c>
      <c r="G1895" s="10" t="s">
        <v>1082</v>
      </c>
      <c r="H1895" s="22" t="s">
        <v>2743</v>
      </c>
    </row>
    <row r="1896" spans="1:8" x14ac:dyDescent="0.2">
      <c r="A1896" s="6"/>
      <c r="B1896" s="6"/>
      <c r="C1896" s="7"/>
      <c r="D1896" t="s">
        <v>3075</v>
      </c>
      <c r="E1896" s="21">
        <v>23.58</v>
      </c>
      <c r="F1896" s="11">
        <v>0</v>
      </c>
      <c r="G1896" s="10" t="s">
        <v>1082</v>
      </c>
      <c r="H1896" s="22" t="s">
        <v>2478</v>
      </c>
    </row>
    <row r="1897" spans="1:8" x14ac:dyDescent="0.2">
      <c r="A1897" s="6"/>
      <c r="B1897" s="6"/>
      <c r="C1897" s="7"/>
      <c r="D1897" t="s">
        <v>3076</v>
      </c>
      <c r="E1897" s="21">
        <v>23.4</v>
      </c>
      <c r="F1897" s="11">
        <v>0</v>
      </c>
      <c r="G1897" s="10" t="s">
        <v>1082</v>
      </c>
      <c r="H1897" s="22" t="s">
        <v>2743</v>
      </c>
    </row>
    <row r="1898" spans="1:8" x14ac:dyDescent="0.2">
      <c r="A1898" s="6"/>
      <c r="B1898" s="6"/>
      <c r="C1898" s="7"/>
      <c r="D1898" t="s">
        <v>3077</v>
      </c>
      <c r="E1898" s="21">
        <v>23.11</v>
      </c>
      <c r="F1898" s="11">
        <v>0</v>
      </c>
      <c r="G1898" s="10" t="s">
        <v>1082</v>
      </c>
      <c r="H1898" s="22" t="s">
        <v>2478</v>
      </c>
    </row>
    <row r="1899" spans="1:8" x14ac:dyDescent="0.2">
      <c r="A1899" s="6"/>
      <c r="B1899" s="6"/>
      <c r="C1899" s="7"/>
      <c r="D1899" t="s">
        <v>3078</v>
      </c>
      <c r="E1899" s="21">
        <v>23</v>
      </c>
      <c r="F1899" s="11" t="s">
        <v>2418</v>
      </c>
      <c r="G1899" s="11" t="s">
        <v>2418</v>
      </c>
      <c r="H1899" s="22" t="s">
        <v>2589</v>
      </c>
    </row>
    <row r="1900" spans="1:8" x14ac:dyDescent="0.2">
      <c r="A1900" s="6"/>
      <c r="B1900" s="6"/>
      <c r="C1900" s="7"/>
      <c r="D1900" t="s">
        <v>3079</v>
      </c>
      <c r="E1900" s="21">
        <v>23</v>
      </c>
      <c r="F1900" s="11">
        <v>1</v>
      </c>
      <c r="G1900" s="10" t="s">
        <v>3014</v>
      </c>
      <c r="H1900" s="22" t="s">
        <v>2489</v>
      </c>
    </row>
    <row r="1901" spans="1:8" x14ac:dyDescent="0.2">
      <c r="A1901" s="6"/>
      <c r="B1901" s="6"/>
      <c r="C1901" s="7"/>
      <c r="D1901" t="s">
        <v>3079</v>
      </c>
      <c r="E1901" s="21">
        <v>23</v>
      </c>
      <c r="F1901" s="11">
        <v>0</v>
      </c>
      <c r="G1901" s="10" t="s">
        <v>1082</v>
      </c>
      <c r="H1901" s="22" t="s">
        <v>2489</v>
      </c>
    </row>
    <row r="1902" spans="1:8" x14ac:dyDescent="0.2">
      <c r="A1902" s="6"/>
      <c r="B1902" s="6"/>
      <c r="C1902" s="7"/>
      <c r="D1902" t="s">
        <v>3080</v>
      </c>
      <c r="E1902" s="21">
        <v>23</v>
      </c>
      <c r="F1902" s="11">
        <v>2</v>
      </c>
      <c r="G1902" s="10" t="s">
        <v>1282</v>
      </c>
      <c r="H1902" s="22" t="s">
        <v>276</v>
      </c>
    </row>
    <row r="1903" spans="1:8" x14ac:dyDescent="0.2">
      <c r="A1903" s="6"/>
      <c r="B1903" s="6"/>
      <c r="C1903" s="7"/>
      <c r="D1903" t="s">
        <v>3081</v>
      </c>
      <c r="E1903" s="21">
        <v>22.9</v>
      </c>
      <c r="F1903" s="11">
        <v>0</v>
      </c>
      <c r="G1903" s="10" t="s">
        <v>1082</v>
      </c>
      <c r="H1903" s="22" t="s">
        <v>2478</v>
      </c>
    </row>
    <row r="1904" spans="1:8" x14ac:dyDescent="0.2">
      <c r="A1904" s="6"/>
      <c r="B1904" s="6"/>
      <c r="C1904" s="7"/>
      <c r="D1904" t="s">
        <v>3082</v>
      </c>
      <c r="E1904" s="21">
        <v>22.9</v>
      </c>
      <c r="F1904" s="11">
        <v>0</v>
      </c>
      <c r="G1904" s="10" t="s">
        <v>1082</v>
      </c>
      <c r="H1904" s="22" t="s">
        <v>2478</v>
      </c>
    </row>
    <row r="1905" spans="1:8" x14ac:dyDescent="0.2">
      <c r="A1905" s="6"/>
      <c r="B1905" s="6"/>
      <c r="C1905" s="7"/>
      <c r="D1905" t="s">
        <v>3083</v>
      </c>
      <c r="E1905" s="21">
        <v>22.9</v>
      </c>
      <c r="F1905" s="11">
        <v>0</v>
      </c>
      <c r="G1905" s="10" t="s">
        <v>1082</v>
      </c>
      <c r="H1905" s="22" t="s">
        <v>2478</v>
      </c>
    </row>
    <row r="1906" spans="1:8" x14ac:dyDescent="0.2">
      <c r="A1906" s="6"/>
      <c r="B1906" s="6"/>
      <c r="C1906" s="7"/>
      <c r="D1906" t="s">
        <v>3084</v>
      </c>
      <c r="E1906" s="21">
        <v>22.89</v>
      </c>
      <c r="F1906" s="11" t="s">
        <v>2408</v>
      </c>
      <c r="G1906" s="10" t="s">
        <v>1282</v>
      </c>
      <c r="H1906" s="22" t="s">
        <v>2401</v>
      </c>
    </row>
    <row r="1907" spans="1:8" x14ac:dyDescent="0.2">
      <c r="A1907" s="6"/>
      <c r="B1907" s="6"/>
      <c r="C1907" s="7"/>
      <c r="D1907" t="s">
        <v>3085</v>
      </c>
      <c r="E1907" s="21">
        <v>22.74</v>
      </c>
      <c r="F1907" s="11">
        <v>0</v>
      </c>
      <c r="G1907" s="10" t="s">
        <v>1082</v>
      </c>
      <c r="H1907" s="22" t="s">
        <v>2489</v>
      </c>
    </row>
    <row r="1908" spans="1:8" x14ac:dyDescent="0.2">
      <c r="A1908" s="6"/>
      <c r="B1908" s="6"/>
      <c r="C1908" s="7"/>
      <c r="D1908" t="s">
        <v>3086</v>
      </c>
      <c r="E1908" s="21">
        <v>22.74</v>
      </c>
      <c r="F1908" s="11">
        <v>0</v>
      </c>
      <c r="G1908" s="10" t="s">
        <v>1082</v>
      </c>
      <c r="H1908" s="22" t="s">
        <v>2489</v>
      </c>
    </row>
    <row r="1909" spans="1:8" x14ac:dyDescent="0.2">
      <c r="A1909" s="6"/>
      <c r="B1909" s="6"/>
      <c r="C1909" s="7"/>
      <c r="D1909" t="s">
        <v>3087</v>
      </c>
      <c r="E1909" s="21">
        <v>22.74</v>
      </c>
      <c r="F1909" s="11">
        <v>0</v>
      </c>
      <c r="G1909" s="10" t="s">
        <v>1082</v>
      </c>
      <c r="H1909" s="22" t="s">
        <v>2489</v>
      </c>
    </row>
    <row r="1910" spans="1:8" x14ac:dyDescent="0.2">
      <c r="A1910" s="6"/>
      <c r="B1910" s="6"/>
      <c r="C1910" s="7"/>
      <c r="D1910" t="s">
        <v>3088</v>
      </c>
      <c r="E1910" s="21">
        <v>22.47</v>
      </c>
      <c r="F1910" s="11">
        <v>1</v>
      </c>
      <c r="G1910" s="10" t="s">
        <v>2501</v>
      </c>
      <c r="H1910" s="22" t="s">
        <v>2410</v>
      </c>
    </row>
    <row r="1911" spans="1:8" x14ac:dyDescent="0.2">
      <c r="A1911" s="6"/>
      <c r="B1911" s="6"/>
      <c r="C1911" s="7"/>
      <c r="D1911" t="s">
        <v>3089</v>
      </c>
      <c r="E1911" s="21">
        <v>22.45</v>
      </c>
      <c r="F1911" s="11">
        <v>0</v>
      </c>
      <c r="G1911" s="10" t="s">
        <v>1082</v>
      </c>
      <c r="H1911" s="22" t="s">
        <v>827</v>
      </c>
    </row>
    <row r="1912" spans="1:8" x14ac:dyDescent="0.2">
      <c r="A1912" s="6"/>
      <c r="B1912" s="6"/>
      <c r="C1912" s="7"/>
      <c r="D1912" t="s">
        <v>3090</v>
      </c>
      <c r="E1912" s="21">
        <v>22.2</v>
      </c>
      <c r="F1912" s="11">
        <v>0</v>
      </c>
      <c r="G1912" s="10" t="s">
        <v>1082</v>
      </c>
      <c r="H1912" s="22" t="s">
        <v>2478</v>
      </c>
    </row>
    <row r="1913" spans="1:8" x14ac:dyDescent="0.2">
      <c r="A1913" s="6"/>
      <c r="B1913" s="6"/>
      <c r="C1913" s="7"/>
      <c r="D1913" t="s">
        <v>3091</v>
      </c>
      <c r="E1913" s="21">
        <v>22.2</v>
      </c>
      <c r="F1913" s="11">
        <v>0</v>
      </c>
      <c r="G1913" s="10" t="s">
        <v>1082</v>
      </c>
      <c r="H1913" s="22" t="s">
        <v>2478</v>
      </c>
    </row>
    <row r="1914" spans="1:8" x14ac:dyDescent="0.2">
      <c r="A1914" s="6"/>
      <c r="B1914" s="6"/>
      <c r="C1914" s="7"/>
      <c r="D1914" t="s">
        <v>3092</v>
      </c>
      <c r="E1914" s="21">
        <v>22.2</v>
      </c>
      <c r="F1914" s="11">
        <v>0</v>
      </c>
      <c r="G1914" s="10" t="s">
        <v>1082</v>
      </c>
      <c r="H1914" s="22" t="s">
        <v>2478</v>
      </c>
    </row>
    <row r="1915" spans="1:8" x14ac:dyDescent="0.2">
      <c r="A1915" s="6"/>
      <c r="B1915" s="6"/>
      <c r="C1915" s="7"/>
      <c r="D1915" t="s">
        <v>3093</v>
      </c>
      <c r="E1915" s="21">
        <v>22</v>
      </c>
      <c r="F1915" s="11">
        <v>0</v>
      </c>
      <c r="G1915" s="10" t="s">
        <v>1082</v>
      </c>
      <c r="H1915" s="22" t="s">
        <v>2682</v>
      </c>
    </row>
    <row r="1916" spans="1:8" x14ac:dyDescent="0.2">
      <c r="A1916" s="6"/>
      <c r="B1916" s="6"/>
      <c r="C1916" s="7"/>
      <c r="D1916" t="s">
        <v>3094</v>
      </c>
      <c r="E1916" s="21">
        <v>21.99</v>
      </c>
      <c r="F1916" s="11" t="s">
        <v>2418</v>
      </c>
      <c r="G1916" s="11" t="s">
        <v>2418</v>
      </c>
      <c r="H1916" s="22" t="s">
        <v>2790</v>
      </c>
    </row>
    <row r="1917" spans="1:8" x14ac:dyDescent="0.2">
      <c r="A1917" s="6"/>
      <c r="B1917" s="6"/>
      <c r="C1917" s="7"/>
      <c r="D1917" t="s">
        <v>3095</v>
      </c>
      <c r="E1917" s="21">
        <v>21.99</v>
      </c>
      <c r="F1917" s="11" t="s">
        <v>2408</v>
      </c>
      <c r="G1917" s="10" t="s">
        <v>1282</v>
      </c>
      <c r="H1917" s="22" t="s">
        <v>2467</v>
      </c>
    </row>
    <row r="1918" spans="1:8" x14ac:dyDescent="0.2">
      <c r="A1918" s="6"/>
      <c r="B1918" s="6"/>
      <c r="C1918" s="7"/>
      <c r="D1918" t="s">
        <v>3096</v>
      </c>
      <c r="E1918" s="21">
        <v>21.99</v>
      </c>
      <c r="F1918" s="11">
        <v>0</v>
      </c>
      <c r="G1918" s="10" t="s">
        <v>1082</v>
      </c>
      <c r="H1918" s="22" t="s">
        <v>2545</v>
      </c>
    </row>
    <row r="1919" spans="1:8" x14ac:dyDescent="0.2">
      <c r="A1919" s="6"/>
      <c r="B1919" s="6"/>
      <c r="C1919" s="7"/>
      <c r="D1919" t="s">
        <v>3097</v>
      </c>
      <c r="E1919" s="21">
        <v>21.98</v>
      </c>
      <c r="F1919" s="11">
        <v>0</v>
      </c>
      <c r="G1919" s="10" t="s">
        <v>1082</v>
      </c>
      <c r="H1919" s="22" t="s">
        <v>2545</v>
      </c>
    </row>
    <row r="1920" spans="1:8" x14ac:dyDescent="0.2">
      <c r="A1920" s="6"/>
      <c r="B1920" s="6"/>
      <c r="C1920" s="7"/>
      <c r="D1920" t="s">
        <v>3098</v>
      </c>
      <c r="E1920" s="21">
        <v>21.98</v>
      </c>
      <c r="F1920" s="11">
        <v>0</v>
      </c>
      <c r="G1920" s="10" t="s">
        <v>1082</v>
      </c>
      <c r="H1920" s="22" t="s">
        <v>2632</v>
      </c>
    </row>
    <row r="1921" spans="1:8" x14ac:dyDescent="0.2">
      <c r="A1921" s="6"/>
      <c r="B1921" s="6"/>
      <c r="C1921" s="7"/>
      <c r="D1921" t="s">
        <v>3099</v>
      </c>
      <c r="E1921" s="21">
        <v>21.98</v>
      </c>
      <c r="F1921" s="11">
        <v>0</v>
      </c>
      <c r="G1921" s="10" t="s">
        <v>1082</v>
      </c>
      <c r="H1921" s="22" t="s">
        <v>2545</v>
      </c>
    </row>
    <row r="1922" spans="1:8" x14ac:dyDescent="0.2">
      <c r="A1922" s="6"/>
      <c r="B1922" s="6"/>
      <c r="C1922" s="7"/>
      <c r="D1922" t="s">
        <v>3100</v>
      </c>
      <c r="E1922" s="21">
        <v>21.98</v>
      </c>
      <c r="F1922" s="11">
        <v>0</v>
      </c>
      <c r="G1922" s="10" t="s">
        <v>1082</v>
      </c>
      <c r="H1922" s="22" t="s">
        <v>2545</v>
      </c>
    </row>
    <row r="1923" spans="1:8" x14ac:dyDescent="0.2">
      <c r="A1923" s="6"/>
      <c r="B1923" s="6"/>
      <c r="C1923" s="7"/>
      <c r="D1923" t="s">
        <v>3101</v>
      </c>
      <c r="E1923" s="21">
        <v>21.98</v>
      </c>
      <c r="F1923" s="11">
        <v>0</v>
      </c>
      <c r="G1923" s="10" t="s">
        <v>1082</v>
      </c>
      <c r="H1923" s="22" t="s">
        <v>2545</v>
      </c>
    </row>
    <row r="1924" spans="1:8" x14ac:dyDescent="0.2">
      <c r="A1924" s="6"/>
      <c r="B1924" s="6"/>
      <c r="C1924" s="7"/>
      <c r="D1924" t="s">
        <v>3102</v>
      </c>
      <c r="E1924" s="21">
        <v>21.96</v>
      </c>
      <c r="F1924" s="11">
        <v>0</v>
      </c>
      <c r="G1924" s="10" t="s">
        <v>1082</v>
      </c>
      <c r="H1924" s="22" t="s">
        <v>2410</v>
      </c>
    </row>
    <row r="1925" spans="1:8" x14ac:dyDescent="0.2">
      <c r="A1925" s="6"/>
      <c r="B1925" s="6"/>
      <c r="C1925" s="7"/>
      <c r="D1925" t="s">
        <v>3103</v>
      </c>
      <c r="E1925" s="21">
        <v>21.95</v>
      </c>
      <c r="F1925" s="11" t="s">
        <v>2408</v>
      </c>
      <c r="G1925" s="10" t="s">
        <v>1282</v>
      </c>
      <c r="H1925" s="22" t="s">
        <v>2467</v>
      </c>
    </row>
    <row r="1926" spans="1:8" x14ac:dyDescent="0.2">
      <c r="A1926" s="6"/>
      <c r="B1926" s="6"/>
      <c r="C1926" s="7"/>
      <c r="D1926" t="s">
        <v>3104</v>
      </c>
      <c r="E1926" s="21">
        <v>21.79</v>
      </c>
      <c r="F1926" s="11">
        <v>0</v>
      </c>
      <c r="G1926" s="10" t="s">
        <v>1082</v>
      </c>
      <c r="H1926" s="22" t="s">
        <v>827</v>
      </c>
    </row>
    <row r="1927" spans="1:8" x14ac:dyDescent="0.2">
      <c r="A1927" s="6"/>
      <c r="B1927" s="6"/>
      <c r="C1927" s="7"/>
      <c r="D1927" t="s">
        <v>3105</v>
      </c>
      <c r="E1927" s="21">
        <v>21.54</v>
      </c>
      <c r="F1927" s="11">
        <v>0</v>
      </c>
      <c r="G1927" s="10" t="s">
        <v>1082</v>
      </c>
      <c r="H1927" s="22" t="s">
        <v>2545</v>
      </c>
    </row>
    <row r="1928" spans="1:8" x14ac:dyDescent="0.2">
      <c r="A1928" s="6"/>
      <c r="B1928" s="6"/>
      <c r="C1928" s="7"/>
      <c r="D1928" t="s">
        <v>3106</v>
      </c>
      <c r="E1928" s="21">
        <v>21.38</v>
      </c>
      <c r="F1928" s="11">
        <v>0</v>
      </c>
      <c r="G1928" s="10" t="s">
        <v>1082</v>
      </c>
      <c r="H1928" s="22" t="s">
        <v>2478</v>
      </c>
    </row>
    <row r="1929" spans="1:8" x14ac:dyDescent="0.2">
      <c r="A1929" s="6"/>
      <c r="B1929" s="6"/>
      <c r="C1929" s="7"/>
      <c r="D1929" t="s">
        <v>3107</v>
      </c>
      <c r="E1929" s="21">
        <v>21.18</v>
      </c>
      <c r="F1929" s="11">
        <v>0</v>
      </c>
      <c r="G1929" s="10" t="s">
        <v>1082</v>
      </c>
      <c r="H1929" s="22" t="s">
        <v>2478</v>
      </c>
    </row>
    <row r="1930" spans="1:8" x14ac:dyDescent="0.2">
      <c r="A1930" s="6"/>
      <c r="B1930" s="6"/>
      <c r="C1930" s="7"/>
      <c r="D1930" t="s">
        <v>3108</v>
      </c>
      <c r="E1930" s="21">
        <v>21</v>
      </c>
      <c r="F1930" s="11">
        <v>0</v>
      </c>
      <c r="G1930" s="10" t="s">
        <v>1082</v>
      </c>
      <c r="H1930" s="22" t="s">
        <v>2682</v>
      </c>
    </row>
    <row r="1931" spans="1:8" x14ac:dyDescent="0.2">
      <c r="A1931" s="6"/>
      <c r="B1931" s="6"/>
      <c r="C1931" s="7"/>
      <c r="D1931" t="s">
        <v>3109</v>
      </c>
      <c r="E1931" s="21">
        <v>21</v>
      </c>
      <c r="F1931" s="11">
        <v>1</v>
      </c>
      <c r="G1931" s="10" t="s">
        <v>2501</v>
      </c>
      <c r="H1931" s="22" t="s">
        <v>2489</v>
      </c>
    </row>
    <row r="1932" spans="1:8" x14ac:dyDescent="0.2">
      <c r="A1932" s="6"/>
      <c r="B1932" s="6"/>
      <c r="C1932" s="7"/>
      <c r="D1932" t="s">
        <v>3110</v>
      </c>
      <c r="E1932" s="21">
        <v>21</v>
      </c>
      <c r="F1932" s="11">
        <v>0</v>
      </c>
      <c r="G1932" s="10" t="s">
        <v>1082</v>
      </c>
      <c r="H1932" s="22" t="s">
        <v>827</v>
      </c>
    </row>
    <row r="1933" spans="1:8" x14ac:dyDescent="0.2">
      <c r="A1933" s="6"/>
      <c r="B1933" s="6"/>
      <c r="C1933" s="7"/>
      <c r="D1933" t="s">
        <v>3111</v>
      </c>
      <c r="E1933" s="21">
        <v>21</v>
      </c>
      <c r="F1933" s="11">
        <v>10</v>
      </c>
      <c r="G1933" s="10" t="s">
        <v>1281</v>
      </c>
      <c r="H1933" s="22" t="s">
        <v>827</v>
      </c>
    </row>
    <row r="1934" spans="1:8" x14ac:dyDescent="0.2">
      <c r="A1934" s="6"/>
      <c r="B1934" s="6"/>
      <c r="C1934" s="7"/>
      <c r="D1934" t="s">
        <v>3112</v>
      </c>
      <c r="E1934" s="21">
        <v>21</v>
      </c>
      <c r="F1934" s="11">
        <v>1</v>
      </c>
      <c r="G1934" s="10" t="s">
        <v>2501</v>
      </c>
      <c r="H1934" s="22" t="s">
        <v>2489</v>
      </c>
    </row>
    <row r="1935" spans="1:8" x14ac:dyDescent="0.2">
      <c r="A1935" s="6"/>
      <c r="B1935" s="6"/>
      <c r="C1935" s="7"/>
      <c r="D1935" t="s">
        <v>3113</v>
      </c>
      <c r="E1935" s="21">
        <v>20.74</v>
      </c>
      <c r="F1935" s="11" t="s">
        <v>2418</v>
      </c>
      <c r="G1935" s="11" t="s">
        <v>2418</v>
      </c>
      <c r="H1935" s="22" t="s">
        <v>2589</v>
      </c>
    </row>
    <row r="1936" spans="1:8" x14ac:dyDescent="0.2">
      <c r="A1936" s="6"/>
      <c r="B1936" s="6"/>
      <c r="C1936" s="7"/>
      <c r="D1936" t="s">
        <v>3114</v>
      </c>
      <c r="E1936" s="21">
        <v>20.63</v>
      </c>
      <c r="F1936" s="11">
        <v>0</v>
      </c>
      <c r="G1936" s="10" t="s">
        <v>1082</v>
      </c>
      <c r="H1936" s="22" t="s">
        <v>115</v>
      </c>
    </row>
    <row r="1937" spans="1:8" x14ac:dyDescent="0.2">
      <c r="A1937" s="6"/>
      <c r="B1937" s="6"/>
      <c r="C1937" s="7"/>
      <c r="D1937" t="s">
        <v>3115</v>
      </c>
      <c r="E1937" s="21">
        <v>20.58</v>
      </c>
      <c r="F1937" s="11">
        <v>0</v>
      </c>
      <c r="G1937" s="10" t="s">
        <v>1082</v>
      </c>
      <c r="H1937" s="22" t="s">
        <v>2489</v>
      </c>
    </row>
    <row r="1938" spans="1:8" x14ac:dyDescent="0.2">
      <c r="A1938" s="6"/>
      <c r="B1938" s="6"/>
      <c r="C1938" s="7"/>
      <c r="D1938" t="s">
        <v>3116</v>
      </c>
      <c r="E1938" s="21">
        <v>20.37</v>
      </c>
      <c r="F1938" s="11">
        <v>2</v>
      </c>
      <c r="G1938" s="10" t="s">
        <v>2501</v>
      </c>
      <c r="H1938" s="22" t="s">
        <v>2545</v>
      </c>
    </row>
    <row r="1939" spans="1:8" x14ac:dyDescent="0.2">
      <c r="A1939" s="6"/>
      <c r="B1939" s="6"/>
      <c r="C1939" s="7"/>
      <c r="D1939" t="s">
        <v>3117</v>
      </c>
      <c r="E1939" s="21">
        <v>20.29</v>
      </c>
      <c r="F1939" s="11">
        <v>0</v>
      </c>
      <c r="G1939" s="10" t="s">
        <v>1082</v>
      </c>
      <c r="H1939" s="22" t="s">
        <v>3118</v>
      </c>
    </row>
    <row r="1940" spans="1:8" x14ac:dyDescent="0.2">
      <c r="A1940" s="6"/>
      <c r="B1940" s="6"/>
      <c r="C1940" s="7"/>
      <c r="D1940" t="s">
        <v>3119</v>
      </c>
      <c r="E1940" s="21">
        <v>20</v>
      </c>
      <c r="F1940" s="11">
        <v>0</v>
      </c>
      <c r="G1940" s="10" t="s">
        <v>1082</v>
      </c>
      <c r="H1940" s="22" t="s">
        <v>2489</v>
      </c>
    </row>
    <row r="1941" spans="1:8" x14ac:dyDescent="0.2">
      <c r="A1941" s="6"/>
      <c r="B1941" s="6"/>
      <c r="C1941" s="7"/>
      <c r="D1941" t="s">
        <v>3120</v>
      </c>
      <c r="E1941" s="21">
        <v>20</v>
      </c>
      <c r="F1941" s="11">
        <v>0</v>
      </c>
      <c r="G1941" s="10" t="s">
        <v>1082</v>
      </c>
      <c r="H1941" s="22" t="s">
        <v>2489</v>
      </c>
    </row>
    <row r="1942" spans="1:8" x14ac:dyDescent="0.2">
      <c r="A1942" s="6"/>
      <c r="B1942" s="6"/>
      <c r="C1942" s="7"/>
      <c r="D1942" t="s">
        <v>3121</v>
      </c>
      <c r="E1942" s="21">
        <v>20</v>
      </c>
      <c r="F1942" s="11" t="s">
        <v>2418</v>
      </c>
      <c r="G1942" s="11" t="s">
        <v>2418</v>
      </c>
      <c r="H1942" s="22" t="s">
        <v>2589</v>
      </c>
    </row>
    <row r="1943" spans="1:8" x14ac:dyDescent="0.2">
      <c r="A1943" s="6"/>
      <c r="B1943" s="6"/>
      <c r="C1943" s="7"/>
      <c r="D1943" t="s">
        <v>3122</v>
      </c>
      <c r="E1943" s="21">
        <v>20</v>
      </c>
      <c r="F1943" s="11" t="s">
        <v>2418</v>
      </c>
      <c r="G1943" s="11" t="s">
        <v>2418</v>
      </c>
      <c r="H1943" s="22" t="s">
        <v>2589</v>
      </c>
    </row>
    <row r="1944" spans="1:8" x14ac:dyDescent="0.2">
      <c r="A1944" s="6"/>
      <c r="B1944" s="6"/>
      <c r="C1944" s="7"/>
      <c r="D1944" t="s">
        <v>3123</v>
      </c>
      <c r="E1944" s="21">
        <v>20</v>
      </c>
      <c r="F1944" s="11">
        <v>1</v>
      </c>
      <c r="G1944" s="10" t="s">
        <v>2501</v>
      </c>
      <c r="H1944" s="22" t="s">
        <v>2682</v>
      </c>
    </row>
    <row r="1945" spans="1:8" x14ac:dyDescent="0.2">
      <c r="A1945" s="6"/>
      <c r="B1945" s="6"/>
      <c r="C1945" s="7"/>
      <c r="D1945" t="s">
        <v>3124</v>
      </c>
      <c r="E1945" s="21">
        <v>20</v>
      </c>
      <c r="F1945" s="11">
        <v>1</v>
      </c>
      <c r="G1945" s="10" t="s">
        <v>3014</v>
      </c>
      <c r="H1945" s="22" t="s">
        <v>2489</v>
      </c>
    </row>
    <row r="1946" spans="1:8" x14ac:dyDescent="0.2">
      <c r="A1946" s="6"/>
      <c r="B1946" s="6"/>
      <c r="C1946" s="7"/>
      <c r="D1946" t="s">
        <v>3125</v>
      </c>
      <c r="E1946" s="21">
        <v>20</v>
      </c>
      <c r="F1946" s="11">
        <v>5</v>
      </c>
      <c r="G1946" s="10" t="s">
        <v>1281</v>
      </c>
      <c r="H1946" s="22" t="s">
        <v>2819</v>
      </c>
    </row>
    <row r="1947" spans="1:8" x14ac:dyDescent="0.2">
      <c r="A1947" s="6"/>
      <c r="B1947" s="6"/>
      <c r="C1947" s="7"/>
      <c r="D1947" t="s">
        <v>3126</v>
      </c>
      <c r="E1947" s="21">
        <v>20</v>
      </c>
      <c r="F1947" s="11">
        <v>10</v>
      </c>
      <c r="G1947" s="10" t="s">
        <v>1281</v>
      </c>
      <c r="H1947" s="22" t="s">
        <v>827</v>
      </c>
    </row>
    <row r="1948" spans="1:8" x14ac:dyDescent="0.2">
      <c r="A1948" s="6"/>
      <c r="B1948" s="6"/>
      <c r="C1948" s="7"/>
      <c r="D1948" t="s">
        <v>3127</v>
      </c>
      <c r="E1948" s="21">
        <v>20</v>
      </c>
      <c r="F1948" s="11">
        <v>10</v>
      </c>
      <c r="G1948" s="10" t="s">
        <v>1281</v>
      </c>
      <c r="H1948" s="22" t="s">
        <v>827</v>
      </c>
    </row>
    <row r="1949" spans="1:8" x14ac:dyDescent="0.2">
      <c r="A1949" s="6"/>
      <c r="B1949" s="6"/>
      <c r="C1949" s="7"/>
      <c r="D1949" t="s">
        <v>3128</v>
      </c>
      <c r="E1949" s="21">
        <v>20</v>
      </c>
      <c r="F1949" s="11">
        <v>1</v>
      </c>
      <c r="G1949" s="10" t="s">
        <v>3014</v>
      </c>
      <c r="H1949" s="22" t="s">
        <v>2489</v>
      </c>
    </row>
    <row r="1950" spans="1:8" x14ac:dyDescent="0.2">
      <c r="A1950" s="6"/>
      <c r="B1950" s="6"/>
      <c r="C1950" s="7"/>
      <c r="D1950" t="s">
        <v>3129</v>
      </c>
      <c r="E1950" s="21">
        <v>19.989999999999998</v>
      </c>
      <c r="F1950" s="11" t="s">
        <v>2418</v>
      </c>
      <c r="G1950" s="11" t="s">
        <v>2418</v>
      </c>
      <c r="H1950" s="22" t="s">
        <v>2589</v>
      </c>
    </row>
    <row r="1951" spans="1:8" x14ac:dyDescent="0.2">
      <c r="A1951" s="6"/>
      <c r="B1951" s="6"/>
      <c r="C1951" s="7"/>
      <c r="D1951" t="s">
        <v>3130</v>
      </c>
      <c r="E1951" s="21">
        <v>19.989999999999998</v>
      </c>
      <c r="F1951" s="11">
        <v>0</v>
      </c>
      <c r="G1951" s="10" t="s">
        <v>1082</v>
      </c>
      <c r="H1951" s="22" t="s">
        <v>2467</v>
      </c>
    </row>
    <row r="1952" spans="1:8" x14ac:dyDescent="0.2">
      <c r="A1952" s="6"/>
      <c r="B1952" s="6"/>
      <c r="C1952" s="7"/>
      <c r="D1952" t="s">
        <v>3131</v>
      </c>
      <c r="E1952" s="21">
        <v>19.989999999999998</v>
      </c>
      <c r="F1952" s="11" t="s">
        <v>2408</v>
      </c>
      <c r="G1952" s="10" t="s">
        <v>1282</v>
      </c>
      <c r="H1952" s="22" t="s">
        <v>2604</v>
      </c>
    </row>
    <row r="1953" spans="1:8" x14ac:dyDescent="0.2">
      <c r="A1953" s="6"/>
      <c r="B1953" s="6"/>
      <c r="C1953" s="7"/>
      <c r="D1953" t="s">
        <v>3132</v>
      </c>
      <c r="E1953" s="21">
        <v>19.989999999999998</v>
      </c>
      <c r="F1953" s="11" t="s">
        <v>2408</v>
      </c>
      <c r="G1953" s="10" t="s">
        <v>2450</v>
      </c>
      <c r="H1953" s="22" t="s">
        <v>2604</v>
      </c>
    </row>
    <row r="1954" spans="1:8" x14ac:dyDescent="0.2">
      <c r="A1954" s="6"/>
      <c r="B1954" s="6"/>
      <c r="C1954" s="7"/>
      <c r="D1954" t="s">
        <v>3133</v>
      </c>
      <c r="E1954" s="21">
        <v>19.989999999999998</v>
      </c>
      <c r="F1954" s="11" t="s">
        <v>2408</v>
      </c>
      <c r="G1954" s="10" t="s">
        <v>1282</v>
      </c>
      <c r="H1954" s="22" t="s">
        <v>2604</v>
      </c>
    </row>
    <row r="1955" spans="1:8" x14ac:dyDescent="0.2">
      <c r="A1955" s="6"/>
      <c r="B1955" s="6"/>
      <c r="C1955" s="7"/>
      <c r="D1955" t="s">
        <v>3134</v>
      </c>
      <c r="E1955" s="21">
        <v>19.989999999999998</v>
      </c>
      <c r="F1955" s="11" t="s">
        <v>2408</v>
      </c>
      <c r="G1955" s="10" t="s">
        <v>1282</v>
      </c>
      <c r="H1955" s="22" t="s">
        <v>2604</v>
      </c>
    </row>
    <row r="1956" spans="1:8" x14ac:dyDescent="0.2">
      <c r="A1956" s="6"/>
      <c r="B1956" s="6"/>
      <c r="C1956" s="7"/>
      <c r="D1956" t="s">
        <v>3135</v>
      </c>
      <c r="E1956" s="21">
        <v>19.989999999999998</v>
      </c>
      <c r="F1956" s="11" t="s">
        <v>2408</v>
      </c>
      <c r="G1956" s="10" t="s">
        <v>1282</v>
      </c>
      <c r="H1956" s="22" t="s">
        <v>2604</v>
      </c>
    </row>
    <row r="1957" spans="1:8" x14ac:dyDescent="0.2">
      <c r="A1957" s="6"/>
      <c r="B1957" s="6"/>
      <c r="C1957" s="7"/>
      <c r="D1957" t="s">
        <v>3136</v>
      </c>
      <c r="E1957" s="21">
        <v>19.989999999999998</v>
      </c>
      <c r="F1957" s="11">
        <v>1</v>
      </c>
      <c r="G1957" s="10" t="s">
        <v>2501</v>
      </c>
      <c r="H1957" s="22" t="s">
        <v>2410</v>
      </c>
    </row>
    <row r="1958" spans="1:8" x14ac:dyDescent="0.2">
      <c r="A1958" s="6"/>
      <c r="B1958" s="6"/>
      <c r="C1958" s="7"/>
      <c r="D1958" t="s">
        <v>3137</v>
      </c>
      <c r="E1958" s="21">
        <v>19.989999999999998</v>
      </c>
      <c r="F1958" s="11">
        <v>2</v>
      </c>
      <c r="G1958" s="10" t="s">
        <v>2501</v>
      </c>
      <c r="H1958" s="22" t="s">
        <v>2489</v>
      </c>
    </row>
    <row r="1959" spans="1:8" x14ac:dyDescent="0.2">
      <c r="A1959" s="6"/>
      <c r="B1959" s="6"/>
      <c r="C1959" s="7"/>
      <c r="D1959" t="s">
        <v>3138</v>
      </c>
      <c r="E1959" s="21">
        <v>19.989999999999998</v>
      </c>
      <c r="F1959" s="11">
        <v>5</v>
      </c>
      <c r="G1959" s="10" t="s">
        <v>2501</v>
      </c>
      <c r="H1959" s="22" t="s">
        <v>2844</v>
      </c>
    </row>
    <row r="1960" spans="1:8" x14ac:dyDescent="0.2">
      <c r="A1960" s="6"/>
      <c r="B1960" s="6"/>
      <c r="C1960" s="7"/>
      <c r="D1960" t="s">
        <v>3139</v>
      </c>
      <c r="E1960" s="21">
        <v>19.98</v>
      </c>
      <c r="F1960" s="11">
        <v>0</v>
      </c>
      <c r="G1960" s="10" t="s">
        <v>1082</v>
      </c>
      <c r="H1960" s="22" t="s">
        <v>2410</v>
      </c>
    </row>
    <row r="1961" spans="1:8" x14ac:dyDescent="0.2">
      <c r="A1961" s="6"/>
      <c r="B1961" s="6"/>
      <c r="C1961" s="7"/>
      <c r="D1961" t="s">
        <v>3140</v>
      </c>
      <c r="E1961" s="21">
        <v>19.98</v>
      </c>
      <c r="F1961" s="11">
        <v>0</v>
      </c>
      <c r="G1961" s="10" t="s">
        <v>1082</v>
      </c>
      <c r="H1961" s="22" t="s">
        <v>2545</v>
      </c>
    </row>
    <row r="1962" spans="1:8" x14ac:dyDescent="0.2">
      <c r="A1962" s="6"/>
      <c r="B1962" s="6"/>
      <c r="C1962" s="7"/>
      <c r="D1962" t="s">
        <v>3141</v>
      </c>
      <c r="E1962" s="21">
        <v>19.98</v>
      </c>
      <c r="F1962" s="11">
        <v>4</v>
      </c>
      <c r="G1962" s="10" t="s">
        <v>2412</v>
      </c>
      <c r="H1962" s="22" t="s">
        <v>2341</v>
      </c>
    </row>
    <row r="1963" spans="1:8" x14ac:dyDescent="0.2">
      <c r="A1963" s="6"/>
      <c r="B1963" s="6"/>
      <c r="C1963" s="7"/>
      <c r="D1963" t="s">
        <v>3142</v>
      </c>
      <c r="E1963" s="21">
        <v>19.96</v>
      </c>
      <c r="F1963" s="11">
        <v>0</v>
      </c>
      <c r="G1963" s="10" t="s">
        <v>1082</v>
      </c>
      <c r="H1963" s="22" t="s">
        <v>2632</v>
      </c>
    </row>
    <row r="1964" spans="1:8" x14ac:dyDescent="0.2">
      <c r="A1964" s="6"/>
      <c r="B1964" s="6"/>
      <c r="C1964" s="7"/>
      <c r="D1964" t="s">
        <v>3143</v>
      </c>
      <c r="E1964" s="21">
        <v>19.96</v>
      </c>
      <c r="F1964" s="11">
        <v>0</v>
      </c>
      <c r="G1964" s="10" t="s">
        <v>1082</v>
      </c>
      <c r="H1964" s="22" t="s">
        <v>2410</v>
      </c>
    </row>
    <row r="1965" spans="1:8" x14ac:dyDescent="0.2">
      <c r="A1965" s="6"/>
      <c r="B1965" s="6"/>
      <c r="C1965" s="7"/>
      <c r="D1965" t="s">
        <v>3144</v>
      </c>
      <c r="E1965" s="21">
        <v>19.95</v>
      </c>
      <c r="F1965" s="11" t="s">
        <v>2408</v>
      </c>
      <c r="G1965" s="10" t="s">
        <v>1082</v>
      </c>
      <c r="H1965" s="22" t="s">
        <v>2467</v>
      </c>
    </row>
    <row r="1966" spans="1:8" ht="16" x14ac:dyDescent="0.2">
      <c r="A1966" s="6"/>
      <c r="B1966" s="6"/>
      <c r="C1966" s="7"/>
      <c r="D1966" s="33" t="s">
        <v>3145</v>
      </c>
      <c r="E1966" s="34">
        <v>19.95</v>
      </c>
      <c r="F1966" s="11">
        <v>3</v>
      </c>
      <c r="G1966" s="28" t="s">
        <v>2412</v>
      </c>
      <c r="H1966" s="22" t="s">
        <v>250</v>
      </c>
    </row>
    <row r="1967" spans="1:8" ht="16" x14ac:dyDescent="0.2">
      <c r="A1967" s="6"/>
      <c r="B1967" s="6"/>
      <c r="C1967" s="7"/>
      <c r="D1967" s="33" t="s">
        <v>3146</v>
      </c>
      <c r="E1967" s="34">
        <v>19.95</v>
      </c>
      <c r="F1967" s="11">
        <v>3</v>
      </c>
      <c r="G1967" s="28" t="s">
        <v>2412</v>
      </c>
      <c r="H1967" s="22" t="s">
        <v>250</v>
      </c>
    </row>
    <row r="1968" spans="1:8" x14ac:dyDescent="0.2">
      <c r="A1968" s="6"/>
      <c r="B1968" s="6"/>
      <c r="C1968" s="7"/>
      <c r="D1968" t="s">
        <v>3147</v>
      </c>
      <c r="E1968" s="21">
        <v>19.95</v>
      </c>
      <c r="F1968" s="11" t="s">
        <v>2408</v>
      </c>
      <c r="G1968" s="10" t="s">
        <v>1282</v>
      </c>
      <c r="H1968" s="22" t="s">
        <v>2467</v>
      </c>
    </row>
    <row r="1969" spans="1:8" x14ac:dyDescent="0.2">
      <c r="A1969" s="6"/>
      <c r="B1969" s="6"/>
      <c r="C1969" s="7"/>
      <c r="D1969" t="s">
        <v>3148</v>
      </c>
      <c r="E1969" s="21">
        <v>19.95</v>
      </c>
      <c r="F1969" s="11" t="s">
        <v>2408</v>
      </c>
      <c r="G1969" s="10" t="s">
        <v>1282</v>
      </c>
      <c r="H1969" s="22" t="s">
        <v>2467</v>
      </c>
    </row>
    <row r="1970" spans="1:8" x14ac:dyDescent="0.2">
      <c r="A1970" s="6"/>
      <c r="B1970" s="6"/>
      <c r="C1970" s="7"/>
      <c r="D1970" t="s">
        <v>3149</v>
      </c>
      <c r="E1970" s="21">
        <v>19.95</v>
      </c>
      <c r="F1970" s="11" t="s">
        <v>2408</v>
      </c>
      <c r="G1970" s="10" t="s">
        <v>1282</v>
      </c>
      <c r="H1970" s="22" t="s">
        <v>2467</v>
      </c>
    </row>
    <row r="1971" spans="1:8" x14ac:dyDescent="0.2">
      <c r="A1971" s="6"/>
      <c r="B1971" s="6"/>
      <c r="C1971" s="7"/>
      <c r="D1971" t="s">
        <v>3150</v>
      </c>
      <c r="E1971" s="21">
        <v>19.95</v>
      </c>
      <c r="F1971" s="11" t="s">
        <v>2408</v>
      </c>
      <c r="G1971" s="10" t="s">
        <v>1282</v>
      </c>
      <c r="H1971" s="22" t="s">
        <v>2467</v>
      </c>
    </row>
    <row r="1972" spans="1:8" x14ac:dyDescent="0.2">
      <c r="A1972" s="6"/>
      <c r="B1972" s="6"/>
      <c r="C1972" s="7"/>
      <c r="D1972" t="s">
        <v>3151</v>
      </c>
      <c r="E1972" s="21">
        <v>19.59</v>
      </c>
      <c r="F1972" s="11">
        <v>1</v>
      </c>
      <c r="G1972" s="10" t="s">
        <v>2501</v>
      </c>
      <c r="H1972" s="22" t="s">
        <v>2410</v>
      </c>
    </row>
    <row r="1973" spans="1:8" x14ac:dyDescent="0.2">
      <c r="A1973" s="6"/>
      <c r="B1973" s="6"/>
      <c r="C1973" s="7"/>
      <c r="D1973" t="s">
        <v>3152</v>
      </c>
      <c r="E1973" s="21">
        <v>19.47</v>
      </c>
      <c r="F1973" s="11">
        <v>0</v>
      </c>
      <c r="G1973" s="10" t="s">
        <v>1082</v>
      </c>
      <c r="H1973" s="22" t="s">
        <v>2489</v>
      </c>
    </row>
    <row r="1974" spans="1:8" x14ac:dyDescent="0.2">
      <c r="A1974" s="6"/>
      <c r="B1974" s="6"/>
      <c r="C1974" s="7"/>
      <c r="D1974" t="s">
        <v>3153</v>
      </c>
      <c r="E1974" s="21">
        <v>19.16</v>
      </c>
      <c r="F1974" s="11">
        <v>0</v>
      </c>
      <c r="G1974" s="10" t="s">
        <v>1082</v>
      </c>
      <c r="H1974" s="22" t="s">
        <v>2410</v>
      </c>
    </row>
    <row r="1975" spans="1:8" x14ac:dyDescent="0.2">
      <c r="A1975" s="6"/>
      <c r="B1975" s="6"/>
      <c r="C1975" s="7"/>
      <c r="D1975" t="s">
        <v>3154</v>
      </c>
      <c r="E1975" s="21">
        <v>19.16</v>
      </c>
      <c r="F1975" s="11">
        <v>0</v>
      </c>
      <c r="G1975" s="10" t="s">
        <v>1082</v>
      </c>
      <c r="H1975" s="22" t="s">
        <v>2545</v>
      </c>
    </row>
    <row r="1976" spans="1:8" x14ac:dyDescent="0.2">
      <c r="A1976" s="6"/>
      <c r="B1976" s="6"/>
      <c r="C1976" s="7"/>
      <c r="D1976" t="s">
        <v>3155</v>
      </c>
      <c r="E1976" s="21">
        <v>19</v>
      </c>
      <c r="F1976" s="11">
        <v>1</v>
      </c>
      <c r="G1976" s="10" t="s">
        <v>3014</v>
      </c>
      <c r="H1976" s="22" t="s">
        <v>2489</v>
      </c>
    </row>
    <row r="1977" spans="1:8" x14ac:dyDescent="0.2">
      <c r="A1977" s="6"/>
      <c r="B1977" s="6"/>
      <c r="C1977" s="7"/>
      <c r="D1977" t="s">
        <v>3156</v>
      </c>
      <c r="E1977" s="21">
        <v>19</v>
      </c>
      <c r="F1977" s="11" t="s">
        <v>2418</v>
      </c>
      <c r="G1977" s="11" t="s">
        <v>2418</v>
      </c>
      <c r="H1977" s="22" t="s">
        <v>2589</v>
      </c>
    </row>
    <row r="1978" spans="1:8" x14ac:dyDescent="0.2">
      <c r="A1978" s="6"/>
      <c r="B1978" s="6"/>
      <c r="C1978" s="7"/>
      <c r="D1978" t="s">
        <v>3157</v>
      </c>
      <c r="E1978" s="21">
        <v>19</v>
      </c>
      <c r="F1978" s="11">
        <v>1</v>
      </c>
      <c r="G1978" s="10" t="s">
        <v>2501</v>
      </c>
      <c r="H1978" s="22" t="s">
        <v>2489</v>
      </c>
    </row>
    <row r="1979" spans="1:8" x14ac:dyDescent="0.2">
      <c r="A1979" s="6"/>
      <c r="B1979" s="6"/>
      <c r="C1979" s="7"/>
      <c r="D1979" t="s">
        <v>3158</v>
      </c>
      <c r="E1979" s="21">
        <v>19</v>
      </c>
      <c r="F1979" s="11">
        <v>1</v>
      </c>
      <c r="G1979" s="10" t="s">
        <v>1282</v>
      </c>
      <c r="H1979" s="22" t="s">
        <v>2489</v>
      </c>
    </row>
    <row r="1980" spans="1:8" x14ac:dyDescent="0.2">
      <c r="A1980" s="6"/>
      <c r="B1980" s="6"/>
      <c r="C1980" s="7"/>
      <c r="D1980" t="s">
        <v>3159</v>
      </c>
      <c r="E1980" s="21">
        <v>18.95</v>
      </c>
      <c r="F1980" s="11" t="s">
        <v>2418</v>
      </c>
      <c r="G1980" s="11" t="s">
        <v>2418</v>
      </c>
      <c r="H1980" s="22" t="s">
        <v>2711</v>
      </c>
    </row>
    <row r="1981" spans="1:8" x14ac:dyDescent="0.2">
      <c r="A1981" s="6"/>
      <c r="B1981" s="6"/>
      <c r="C1981" s="7"/>
      <c r="D1981" t="s">
        <v>3160</v>
      </c>
      <c r="E1981" s="21">
        <v>18.899999999999999</v>
      </c>
      <c r="F1981" s="11">
        <v>0</v>
      </c>
      <c r="G1981" s="10" t="s">
        <v>1082</v>
      </c>
      <c r="H1981" s="22" t="s">
        <v>2410</v>
      </c>
    </row>
    <row r="1982" spans="1:8" x14ac:dyDescent="0.2">
      <c r="A1982" s="6"/>
      <c r="B1982" s="6"/>
      <c r="C1982" s="7"/>
      <c r="D1982" t="s">
        <v>3161</v>
      </c>
      <c r="E1982" s="21">
        <v>18.38</v>
      </c>
      <c r="F1982" s="11">
        <v>0</v>
      </c>
      <c r="G1982" s="10" t="s">
        <v>1082</v>
      </c>
      <c r="H1982" s="22" t="s">
        <v>2478</v>
      </c>
    </row>
    <row r="1983" spans="1:8" x14ac:dyDescent="0.2">
      <c r="A1983" s="6"/>
      <c r="B1983" s="6"/>
      <c r="C1983" s="7"/>
      <c r="D1983" t="s">
        <v>3162</v>
      </c>
      <c r="E1983" s="21">
        <v>18</v>
      </c>
      <c r="F1983" s="11">
        <v>0</v>
      </c>
      <c r="G1983" s="10" t="s">
        <v>1082</v>
      </c>
      <c r="H1983" s="22" t="s">
        <v>2489</v>
      </c>
    </row>
    <row r="1984" spans="1:8" x14ac:dyDescent="0.2">
      <c r="A1984" s="6"/>
      <c r="B1984" s="6"/>
      <c r="C1984" s="7"/>
      <c r="D1984" t="s">
        <v>3163</v>
      </c>
      <c r="E1984" s="21">
        <v>18</v>
      </c>
      <c r="F1984" s="11">
        <v>0</v>
      </c>
      <c r="G1984" s="10" t="s">
        <v>1082</v>
      </c>
      <c r="H1984" s="23" t="s">
        <v>2682</v>
      </c>
    </row>
    <row r="1985" spans="1:8" x14ac:dyDescent="0.2">
      <c r="A1985" s="6"/>
      <c r="B1985" s="6"/>
      <c r="C1985" s="7"/>
      <c r="D1985" t="s">
        <v>3164</v>
      </c>
      <c r="E1985" s="21">
        <v>18</v>
      </c>
      <c r="F1985" s="11">
        <v>0</v>
      </c>
      <c r="G1985" s="10" t="s">
        <v>1082</v>
      </c>
      <c r="H1985" s="22" t="s">
        <v>2682</v>
      </c>
    </row>
    <row r="1986" spans="1:8" x14ac:dyDescent="0.2">
      <c r="A1986" s="6"/>
      <c r="B1986" s="6"/>
      <c r="C1986" s="7"/>
      <c r="D1986" t="s">
        <v>3165</v>
      </c>
      <c r="E1986" s="21">
        <v>18</v>
      </c>
      <c r="F1986" s="11">
        <v>0</v>
      </c>
      <c r="G1986" s="10" t="s">
        <v>1082</v>
      </c>
      <c r="H1986" s="22" t="s">
        <v>2682</v>
      </c>
    </row>
    <row r="1987" spans="1:8" x14ac:dyDescent="0.2">
      <c r="A1987" s="6"/>
      <c r="B1987" s="6"/>
      <c r="C1987" s="7"/>
      <c r="D1987" t="s">
        <v>3166</v>
      </c>
      <c r="E1987" s="21">
        <v>18</v>
      </c>
      <c r="F1987" s="11">
        <v>0</v>
      </c>
      <c r="G1987" s="10" t="s">
        <v>1082</v>
      </c>
      <c r="H1987" s="22" t="s">
        <v>2682</v>
      </c>
    </row>
    <row r="1988" spans="1:8" x14ac:dyDescent="0.2">
      <c r="A1988" s="6"/>
      <c r="B1988" s="6"/>
      <c r="C1988" s="7"/>
      <c r="D1988" t="s">
        <v>3167</v>
      </c>
      <c r="E1988" s="21">
        <v>18</v>
      </c>
      <c r="F1988" s="11">
        <v>0</v>
      </c>
      <c r="G1988" s="10" t="s">
        <v>1082</v>
      </c>
      <c r="H1988" s="22" t="s">
        <v>2489</v>
      </c>
    </row>
    <row r="1989" spans="1:8" x14ac:dyDescent="0.2">
      <c r="A1989" s="6"/>
      <c r="B1989" s="6"/>
      <c r="C1989" s="7"/>
      <c r="D1989" t="s">
        <v>3168</v>
      </c>
      <c r="E1989" s="21">
        <v>18</v>
      </c>
      <c r="F1989" s="11">
        <v>1</v>
      </c>
      <c r="G1989" s="10" t="s">
        <v>2501</v>
      </c>
      <c r="H1989" s="22" t="s">
        <v>2682</v>
      </c>
    </row>
    <row r="1990" spans="1:8" x14ac:dyDescent="0.2">
      <c r="A1990" s="6"/>
      <c r="B1990" s="6"/>
      <c r="C1990" s="7"/>
      <c r="D1990" t="s">
        <v>3168</v>
      </c>
      <c r="E1990" s="21">
        <v>18</v>
      </c>
      <c r="F1990" s="11">
        <v>0</v>
      </c>
      <c r="G1990" s="10" t="s">
        <v>1082</v>
      </c>
      <c r="H1990" s="22" t="s">
        <v>2682</v>
      </c>
    </row>
    <row r="1991" spans="1:8" x14ac:dyDescent="0.2">
      <c r="A1991" s="6"/>
      <c r="B1991" s="6"/>
      <c r="C1991" s="7"/>
      <c r="D1991" t="s">
        <v>3169</v>
      </c>
      <c r="E1991" s="21">
        <v>18</v>
      </c>
      <c r="F1991" s="11">
        <v>1</v>
      </c>
      <c r="G1991" s="10" t="s">
        <v>1282</v>
      </c>
      <c r="H1991" s="22" t="s">
        <v>2489</v>
      </c>
    </row>
    <row r="1992" spans="1:8" x14ac:dyDescent="0.2">
      <c r="A1992" s="6"/>
      <c r="B1992" s="6"/>
      <c r="C1992" s="7"/>
      <c r="D1992" t="s">
        <v>3170</v>
      </c>
      <c r="E1992" s="21">
        <v>18</v>
      </c>
      <c r="F1992" s="11">
        <v>0</v>
      </c>
      <c r="G1992" s="10" t="s">
        <v>1082</v>
      </c>
      <c r="H1992" s="22" t="s">
        <v>2489</v>
      </c>
    </row>
    <row r="1993" spans="1:8" x14ac:dyDescent="0.2">
      <c r="A1993" s="6"/>
      <c r="B1993" s="6"/>
      <c r="C1993" s="7"/>
      <c r="D1993" t="s">
        <v>3171</v>
      </c>
      <c r="E1993" s="21">
        <v>18</v>
      </c>
      <c r="F1993" s="11">
        <v>1</v>
      </c>
      <c r="G1993" s="10" t="s">
        <v>1282</v>
      </c>
      <c r="H1993" s="22" t="s">
        <v>2489</v>
      </c>
    </row>
    <row r="1994" spans="1:8" x14ac:dyDescent="0.2">
      <c r="A1994" s="6"/>
      <c r="B1994" s="6"/>
      <c r="C1994" s="7"/>
      <c r="D1994" t="s">
        <v>3172</v>
      </c>
      <c r="E1994" s="21">
        <v>17.989999999999998</v>
      </c>
      <c r="F1994" s="11" t="s">
        <v>2408</v>
      </c>
      <c r="G1994" s="10" t="s">
        <v>1282</v>
      </c>
      <c r="H1994" s="22" t="s">
        <v>2467</v>
      </c>
    </row>
    <row r="1995" spans="1:8" x14ac:dyDescent="0.2">
      <c r="A1995" s="6"/>
      <c r="B1995" s="6"/>
      <c r="C1995" s="7"/>
      <c r="D1995" t="s">
        <v>3173</v>
      </c>
      <c r="E1995" s="21">
        <v>17.989999999999998</v>
      </c>
      <c r="F1995" s="11" t="s">
        <v>2408</v>
      </c>
      <c r="G1995" s="10" t="s">
        <v>1082</v>
      </c>
      <c r="H1995" s="22" t="s">
        <v>2467</v>
      </c>
    </row>
    <row r="1996" spans="1:8" x14ac:dyDescent="0.2">
      <c r="A1996" s="6"/>
      <c r="B1996" s="6"/>
      <c r="C1996" s="7"/>
      <c r="D1996" t="s">
        <v>3174</v>
      </c>
      <c r="E1996" s="21">
        <v>17.989999999999998</v>
      </c>
      <c r="F1996" s="11">
        <v>0</v>
      </c>
      <c r="G1996" s="10" t="s">
        <v>1082</v>
      </c>
      <c r="H1996" s="22" t="s">
        <v>2478</v>
      </c>
    </row>
    <row r="1997" spans="1:8" x14ac:dyDescent="0.2">
      <c r="A1997" s="6"/>
      <c r="B1997" s="6"/>
      <c r="C1997" s="7"/>
      <c r="D1997" t="s">
        <v>3175</v>
      </c>
      <c r="E1997" s="21">
        <v>17.989999999999998</v>
      </c>
      <c r="F1997" s="11" t="s">
        <v>2408</v>
      </c>
      <c r="G1997" s="10" t="s">
        <v>1082</v>
      </c>
      <c r="H1997" s="22" t="s">
        <v>2467</v>
      </c>
    </row>
    <row r="1998" spans="1:8" x14ac:dyDescent="0.2">
      <c r="A1998" s="6"/>
      <c r="B1998" s="6"/>
      <c r="C1998" s="7"/>
      <c r="D1998" t="s">
        <v>3176</v>
      </c>
      <c r="E1998" s="21">
        <v>17.989999999999998</v>
      </c>
      <c r="F1998" s="11">
        <v>2</v>
      </c>
      <c r="G1998" s="10" t="s">
        <v>2501</v>
      </c>
      <c r="H1998" s="22" t="s">
        <v>2401</v>
      </c>
    </row>
    <row r="1999" spans="1:8" x14ac:dyDescent="0.2">
      <c r="A1999" s="6"/>
      <c r="B1999" s="6"/>
      <c r="C1999" s="7"/>
      <c r="D1999" t="s">
        <v>3177</v>
      </c>
      <c r="E1999" s="21">
        <v>17.98</v>
      </c>
      <c r="F1999" s="11">
        <v>0</v>
      </c>
      <c r="G1999" s="10" t="s">
        <v>1082</v>
      </c>
      <c r="H1999" s="22" t="s">
        <v>2545</v>
      </c>
    </row>
    <row r="2000" spans="1:8" x14ac:dyDescent="0.2">
      <c r="A2000" s="6"/>
      <c r="B2000" s="6"/>
      <c r="C2000" s="7"/>
      <c r="D2000" t="s">
        <v>3178</v>
      </c>
      <c r="E2000" s="21">
        <v>17.98</v>
      </c>
      <c r="F2000" s="11">
        <v>0</v>
      </c>
      <c r="G2000" s="10" t="s">
        <v>1082</v>
      </c>
      <c r="H2000" s="22" t="s">
        <v>2489</v>
      </c>
    </row>
    <row r="2001" spans="1:8" x14ac:dyDescent="0.2">
      <c r="A2001" s="6"/>
      <c r="B2001" s="6"/>
      <c r="C2001" s="7"/>
      <c r="D2001" t="s">
        <v>3179</v>
      </c>
      <c r="E2001" s="21">
        <v>17.97</v>
      </c>
      <c r="F2001" s="11">
        <v>0</v>
      </c>
      <c r="G2001" s="10" t="s">
        <v>1082</v>
      </c>
      <c r="H2001" s="22" t="s">
        <v>2489</v>
      </c>
    </row>
    <row r="2002" spans="1:8" x14ac:dyDescent="0.2">
      <c r="A2002" s="6"/>
      <c r="B2002" s="6"/>
      <c r="C2002" s="7"/>
      <c r="D2002" t="s">
        <v>3180</v>
      </c>
      <c r="E2002" s="21">
        <v>17.97</v>
      </c>
      <c r="F2002" s="11">
        <v>0</v>
      </c>
      <c r="G2002" s="10" t="s">
        <v>1082</v>
      </c>
      <c r="H2002" s="22" t="s">
        <v>2545</v>
      </c>
    </row>
    <row r="2003" spans="1:8" x14ac:dyDescent="0.2">
      <c r="A2003" s="6"/>
      <c r="B2003" s="6"/>
      <c r="C2003" s="7"/>
      <c r="D2003" t="s">
        <v>3181</v>
      </c>
      <c r="E2003" s="21">
        <v>17.96</v>
      </c>
      <c r="F2003" s="11">
        <v>0</v>
      </c>
      <c r="G2003" s="10" t="s">
        <v>1082</v>
      </c>
      <c r="H2003" s="22" t="s">
        <v>2489</v>
      </c>
    </row>
    <row r="2004" spans="1:8" x14ac:dyDescent="0.2">
      <c r="A2004" s="6"/>
      <c r="B2004" s="6"/>
      <c r="C2004" s="7"/>
      <c r="D2004" t="s">
        <v>3182</v>
      </c>
      <c r="E2004" s="21">
        <v>17.940000000000001</v>
      </c>
      <c r="F2004" s="11">
        <v>0</v>
      </c>
      <c r="G2004" s="10" t="s">
        <v>1082</v>
      </c>
      <c r="H2004" s="22" t="s">
        <v>2545</v>
      </c>
    </row>
    <row r="2005" spans="1:8" x14ac:dyDescent="0.2">
      <c r="A2005" s="6"/>
      <c r="B2005" s="6"/>
      <c r="C2005" s="7"/>
      <c r="D2005" t="s">
        <v>3183</v>
      </c>
      <c r="E2005" s="21">
        <f>4*4.47</f>
        <v>17.88</v>
      </c>
      <c r="F2005" s="11">
        <v>0</v>
      </c>
      <c r="G2005" s="10" t="s">
        <v>1082</v>
      </c>
      <c r="H2005" s="22" t="s">
        <v>67</v>
      </c>
    </row>
    <row r="2006" spans="1:8" x14ac:dyDescent="0.2">
      <c r="A2006" s="6"/>
      <c r="B2006" s="6"/>
      <c r="C2006" s="7"/>
      <c r="D2006" t="s">
        <v>3184</v>
      </c>
      <c r="E2006" s="21">
        <v>17.559999999999999</v>
      </c>
      <c r="F2006" s="11">
        <v>0</v>
      </c>
      <c r="G2006" s="10" t="s">
        <v>1082</v>
      </c>
      <c r="H2006" s="22" t="s">
        <v>2410</v>
      </c>
    </row>
    <row r="2007" spans="1:8" x14ac:dyDescent="0.2">
      <c r="A2007" s="6"/>
      <c r="B2007" s="6"/>
      <c r="C2007" s="7"/>
      <c r="D2007" t="s">
        <v>3185</v>
      </c>
      <c r="E2007" s="21">
        <v>17.489999999999998</v>
      </c>
      <c r="F2007" s="11">
        <v>1</v>
      </c>
      <c r="G2007" s="10" t="s">
        <v>2409</v>
      </c>
      <c r="H2007" s="22" t="s">
        <v>2545</v>
      </c>
    </row>
    <row r="2008" spans="1:8" x14ac:dyDescent="0.2">
      <c r="A2008" s="6"/>
      <c r="B2008" s="6"/>
      <c r="C2008" s="7"/>
      <c r="D2008" t="s">
        <v>3186</v>
      </c>
      <c r="E2008" s="21">
        <v>17</v>
      </c>
      <c r="F2008" s="11">
        <v>1</v>
      </c>
      <c r="G2008" s="10" t="s">
        <v>2501</v>
      </c>
      <c r="H2008" s="22" t="s">
        <v>2489</v>
      </c>
    </row>
    <row r="2009" spans="1:8" x14ac:dyDescent="0.2">
      <c r="A2009" s="6"/>
      <c r="B2009" s="6"/>
      <c r="C2009" s="7"/>
      <c r="D2009" t="s">
        <v>3187</v>
      </c>
      <c r="E2009" s="21">
        <v>17</v>
      </c>
      <c r="F2009" s="11" t="s">
        <v>2418</v>
      </c>
      <c r="G2009" s="11" t="s">
        <v>2418</v>
      </c>
      <c r="H2009" s="22" t="s">
        <v>2589</v>
      </c>
    </row>
    <row r="2010" spans="1:8" x14ac:dyDescent="0.2">
      <c r="A2010" s="6"/>
      <c r="B2010" s="6"/>
      <c r="C2010" s="7"/>
      <c r="D2010" t="s">
        <v>3188</v>
      </c>
      <c r="E2010" s="21">
        <v>17</v>
      </c>
      <c r="F2010" s="11">
        <v>1</v>
      </c>
      <c r="G2010" s="10" t="s">
        <v>3014</v>
      </c>
      <c r="H2010" s="22" t="s">
        <v>2489</v>
      </c>
    </row>
    <row r="2011" spans="1:8" x14ac:dyDescent="0.2">
      <c r="A2011" s="6"/>
      <c r="B2011" s="6"/>
      <c r="C2011" s="7"/>
      <c r="D2011" t="s">
        <v>3189</v>
      </c>
      <c r="E2011" s="21">
        <v>17</v>
      </c>
      <c r="F2011" s="11">
        <v>1</v>
      </c>
      <c r="G2011" s="10" t="s">
        <v>3014</v>
      </c>
      <c r="H2011" s="22" t="s">
        <v>2489</v>
      </c>
    </row>
    <row r="2012" spans="1:8" x14ac:dyDescent="0.2">
      <c r="A2012" s="6"/>
      <c r="B2012" s="6"/>
      <c r="C2012" s="7"/>
      <c r="D2012" t="s">
        <v>3190</v>
      </c>
      <c r="E2012" s="21">
        <v>17</v>
      </c>
      <c r="F2012" s="11">
        <v>0</v>
      </c>
      <c r="G2012" s="10" t="s">
        <v>1082</v>
      </c>
      <c r="H2012" s="22" t="s">
        <v>2489</v>
      </c>
    </row>
    <row r="2013" spans="1:8" x14ac:dyDescent="0.2">
      <c r="A2013" s="6"/>
      <c r="B2013" s="6"/>
      <c r="C2013" s="7"/>
      <c r="D2013" t="s">
        <v>3191</v>
      </c>
      <c r="E2013" s="21">
        <v>16.989999999999998</v>
      </c>
      <c r="F2013" s="11" t="s">
        <v>2408</v>
      </c>
      <c r="G2013" s="10" t="s">
        <v>1282</v>
      </c>
      <c r="H2013" s="22" t="s">
        <v>2401</v>
      </c>
    </row>
    <row r="2014" spans="1:8" x14ac:dyDescent="0.2">
      <c r="A2014" s="6"/>
      <c r="B2014" s="6"/>
      <c r="C2014" s="7"/>
      <c r="D2014" t="s">
        <v>3192</v>
      </c>
      <c r="E2014" s="21">
        <v>16.95</v>
      </c>
      <c r="F2014" s="11" t="s">
        <v>2408</v>
      </c>
      <c r="G2014" s="10" t="s">
        <v>1282</v>
      </c>
      <c r="H2014" s="22" t="s">
        <v>2467</v>
      </c>
    </row>
    <row r="2015" spans="1:8" x14ac:dyDescent="0.2">
      <c r="A2015" s="6"/>
      <c r="B2015" s="6"/>
      <c r="C2015" s="7"/>
      <c r="D2015" t="s">
        <v>3193</v>
      </c>
      <c r="E2015" s="21">
        <v>16.95</v>
      </c>
      <c r="F2015" s="11">
        <v>0</v>
      </c>
      <c r="G2015" s="10" t="s">
        <v>1082</v>
      </c>
      <c r="H2015" s="22" t="s">
        <v>2467</v>
      </c>
    </row>
    <row r="2016" spans="1:8" x14ac:dyDescent="0.2">
      <c r="A2016" s="6"/>
      <c r="B2016" s="6"/>
      <c r="C2016" s="7"/>
      <c r="D2016" t="s">
        <v>3194</v>
      </c>
      <c r="E2016" s="21">
        <v>16.78</v>
      </c>
      <c r="F2016" s="11">
        <v>0</v>
      </c>
      <c r="G2016" s="10" t="s">
        <v>1082</v>
      </c>
      <c r="H2016" s="22" t="s">
        <v>2478</v>
      </c>
    </row>
    <row r="2017" spans="1:8" x14ac:dyDescent="0.2">
      <c r="A2017" s="6"/>
      <c r="B2017" s="6"/>
      <c r="C2017" s="7"/>
      <c r="D2017" t="s">
        <v>3195</v>
      </c>
      <c r="E2017" s="21">
        <v>16.579999999999998</v>
      </c>
      <c r="F2017" s="11">
        <v>0</v>
      </c>
      <c r="G2017" s="10" t="s">
        <v>1082</v>
      </c>
      <c r="H2017" s="22" t="s">
        <v>2545</v>
      </c>
    </row>
    <row r="2018" spans="1:8" x14ac:dyDescent="0.2">
      <c r="A2018" s="6"/>
      <c r="B2018" s="6"/>
      <c r="C2018" s="7"/>
      <c r="D2018" t="s">
        <v>3196</v>
      </c>
      <c r="E2018" s="21">
        <v>16.29</v>
      </c>
      <c r="F2018" s="11">
        <v>1</v>
      </c>
      <c r="G2018" s="10" t="s">
        <v>2501</v>
      </c>
      <c r="H2018" s="22" t="s">
        <v>2632</v>
      </c>
    </row>
    <row r="2019" spans="1:8" x14ac:dyDescent="0.2">
      <c r="A2019" s="6"/>
      <c r="B2019" s="6"/>
      <c r="C2019" s="7"/>
      <c r="D2019" t="s">
        <v>3196</v>
      </c>
      <c r="E2019" s="21">
        <v>16.29</v>
      </c>
      <c r="F2019" s="11">
        <v>0</v>
      </c>
      <c r="G2019" s="10" t="s">
        <v>1082</v>
      </c>
      <c r="H2019" s="22" t="s">
        <v>2632</v>
      </c>
    </row>
    <row r="2020" spans="1:8" x14ac:dyDescent="0.2">
      <c r="A2020" s="6"/>
      <c r="B2020" s="6"/>
      <c r="C2020" s="7"/>
      <c r="D2020" t="s">
        <v>3197</v>
      </c>
      <c r="E2020" s="21">
        <v>16.2</v>
      </c>
      <c r="F2020" s="11">
        <v>0</v>
      </c>
      <c r="G2020" s="10" t="s">
        <v>1082</v>
      </c>
      <c r="H2020" s="22" t="s">
        <v>2743</v>
      </c>
    </row>
    <row r="2021" spans="1:8" x14ac:dyDescent="0.2">
      <c r="A2021" s="6"/>
      <c r="B2021" s="6"/>
      <c r="C2021" s="7"/>
      <c r="D2021" t="s">
        <v>3198</v>
      </c>
      <c r="E2021" s="21">
        <v>16</v>
      </c>
      <c r="F2021" s="11">
        <v>0</v>
      </c>
      <c r="G2021" s="10" t="s">
        <v>1082</v>
      </c>
      <c r="H2021" s="22" t="s">
        <v>2489</v>
      </c>
    </row>
    <row r="2022" spans="1:8" x14ac:dyDescent="0.2">
      <c r="A2022" s="6"/>
      <c r="B2022" s="6"/>
      <c r="C2022" s="7"/>
      <c r="D2022" t="s">
        <v>3199</v>
      </c>
      <c r="E2022" s="21">
        <v>16</v>
      </c>
      <c r="F2022" s="11">
        <v>0</v>
      </c>
      <c r="G2022" s="10" t="s">
        <v>1082</v>
      </c>
      <c r="H2022" s="22" t="s">
        <v>2489</v>
      </c>
    </row>
    <row r="2023" spans="1:8" x14ac:dyDescent="0.2">
      <c r="A2023" s="6"/>
      <c r="B2023" s="6"/>
      <c r="C2023" s="7"/>
      <c r="D2023" t="s">
        <v>3200</v>
      </c>
      <c r="E2023" s="21">
        <v>16</v>
      </c>
      <c r="F2023" s="11">
        <v>0</v>
      </c>
      <c r="G2023" s="10" t="s">
        <v>1082</v>
      </c>
      <c r="H2023" s="22" t="s">
        <v>2489</v>
      </c>
    </row>
    <row r="2024" spans="1:8" x14ac:dyDescent="0.2">
      <c r="A2024" s="6"/>
      <c r="B2024" s="6"/>
      <c r="C2024" s="7"/>
      <c r="D2024" t="s">
        <v>3201</v>
      </c>
      <c r="E2024" s="21">
        <v>16</v>
      </c>
      <c r="F2024" s="11">
        <v>0</v>
      </c>
      <c r="G2024" s="10" t="s">
        <v>1082</v>
      </c>
      <c r="H2024" s="22" t="s">
        <v>2489</v>
      </c>
    </row>
    <row r="2025" spans="1:8" x14ac:dyDescent="0.2">
      <c r="A2025" s="6"/>
      <c r="B2025" s="6"/>
      <c r="C2025" s="7"/>
      <c r="D2025" t="s">
        <v>3202</v>
      </c>
      <c r="E2025" s="21">
        <v>16</v>
      </c>
      <c r="F2025" s="11">
        <v>0</v>
      </c>
      <c r="G2025" s="10" t="s">
        <v>1082</v>
      </c>
      <c r="H2025" s="22" t="s">
        <v>2489</v>
      </c>
    </row>
    <row r="2026" spans="1:8" x14ac:dyDescent="0.2">
      <c r="A2026" s="6"/>
      <c r="B2026" s="6"/>
      <c r="C2026" s="7"/>
      <c r="D2026" t="s">
        <v>3203</v>
      </c>
      <c r="E2026" s="21">
        <v>16</v>
      </c>
      <c r="F2026" s="11">
        <v>0</v>
      </c>
      <c r="G2026" s="10" t="s">
        <v>1082</v>
      </c>
      <c r="H2026" s="22" t="s">
        <v>2489</v>
      </c>
    </row>
    <row r="2027" spans="1:8" x14ac:dyDescent="0.2">
      <c r="A2027" s="6"/>
      <c r="B2027" s="6"/>
      <c r="C2027" s="7"/>
      <c r="D2027" t="s">
        <v>3204</v>
      </c>
      <c r="E2027" s="21">
        <v>16</v>
      </c>
      <c r="F2027" s="11">
        <v>0</v>
      </c>
      <c r="G2027" s="10" t="s">
        <v>1082</v>
      </c>
      <c r="H2027" s="22" t="s">
        <v>2682</v>
      </c>
    </row>
    <row r="2028" spans="1:8" x14ac:dyDescent="0.2">
      <c r="A2028" s="6"/>
      <c r="B2028" s="6"/>
      <c r="C2028" s="7"/>
      <c r="D2028" t="s">
        <v>3205</v>
      </c>
      <c r="E2028" s="21">
        <v>16</v>
      </c>
      <c r="F2028" s="11">
        <v>0</v>
      </c>
      <c r="G2028" s="10" t="s">
        <v>1082</v>
      </c>
      <c r="H2028" s="22" t="s">
        <v>2682</v>
      </c>
    </row>
    <row r="2029" spans="1:8" x14ac:dyDescent="0.2">
      <c r="A2029" s="6"/>
      <c r="B2029" s="6"/>
      <c r="C2029" s="7"/>
      <c r="D2029" t="s">
        <v>3206</v>
      </c>
      <c r="E2029" s="21">
        <v>16</v>
      </c>
      <c r="F2029" s="11">
        <v>0</v>
      </c>
      <c r="G2029" s="10" t="s">
        <v>1082</v>
      </c>
      <c r="H2029" s="22" t="s">
        <v>2489</v>
      </c>
    </row>
    <row r="2030" spans="1:8" x14ac:dyDescent="0.2">
      <c r="A2030" s="6"/>
      <c r="B2030" s="6"/>
      <c r="C2030" s="7"/>
      <c r="D2030" s="37" t="s">
        <v>3207</v>
      </c>
      <c r="E2030" s="21">
        <v>16</v>
      </c>
      <c r="F2030" s="11">
        <v>0</v>
      </c>
      <c r="G2030" s="10" t="s">
        <v>1082</v>
      </c>
      <c r="H2030" s="22" t="s">
        <v>3208</v>
      </c>
    </row>
    <row r="2031" spans="1:8" x14ac:dyDescent="0.2">
      <c r="A2031" s="6"/>
      <c r="B2031" s="6"/>
      <c r="C2031" s="7"/>
      <c r="D2031" t="s">
        <v>3209</v>
      </c>
      <c r="E2031" s="21">
        <v>16</v>
      </c>
      <c r="F2031" s="11" t="s">
        <v>2418</v>
      </c>
      <c r="G2031" s="11" t="s">
        <v>2418</v>
      </c>
      <c r="H2031" s="22" t="s">
        <v>2589</v>
      </c>
    </row>
    <row r="2032" spans="1:8" x14ac:dyDescent="0.2">
      <c r="A2032" s="6"/>
      <c r="B2032" s="6"/>
      <c r="C2032" s="7"/>
      <c r="D2032" t="s">
        <v>3210</v>
      </c>
      <c r="E2032" s="21">
        <v>16</v>
      </c>
      <c r="F2032" s="11">
        <v>1</v>
      </c>
      <c r="G2032" s="10" t="s">
        <v>2501</v>
      </c>
      <c r="H2032" s="22" t="s">
        <v>2489</v>
      </c>
    </row>
    <row r="2033" spans="1:8" x14ac:dyDescent="0.2">
      <c r="A2033" s="6"/>
      <c r="B2033" s="6"/>
      <c r="C2033" s="7"/>
      <c r="D2033" t="s">
        <v>3211</v>
      </c>
      <c r="E2033" s="21">
        <v>16</v>
      </c>
      <c r="F2033" s="11">
        <v>1</v>
      </c>
      <c r="G2033" s="10" t="s">
        <v>3014</v>
      </c>
      <c r="H2033" s="22" t="s">
        <v>2489</v>
      </c>
    </row>
    <row r="2034" spans="1:8" x14ac:dyDescent="0.2">
      <c r="A2034" s="6"/>
      <c r="B2034" s="6"/>
      <c r="C2034" s="7"/>
      <c r="D2034" t="s">
        <v>3212</v>
      </c>
      <c r="E2034" s="21">
        <v>15.99</v>
      </c>
      <c r="F2034" s="11" t="s">
        <v>2408</v>
      </c>
      <c r="G2034" s="10" t="s">
        <v>1082</v>
      </c>
      <c r="H2034" s="22" t="s">
        <v>2467</v>
      </c>
    </row>
    <row r="2035" spans="1:8" x14ac:dyDescent="0.2">
      <c r="A2035" s="6"/>
      <c r="B2035" s="6"/>
      <c r="C2035" s="7"/>
      <c r="D2035" t="s">
        <v>3213</v>
      </c>
      <c r="E2035" s="21">
        <v>15.99</v>
      </c>
      <c r="F2035" s="11" t="s">
        <v>2408</v>
      </c>
      <c r="G2035" s="10" t="s">
        <v>1282</v>
      </c>
      <c r="H2035" s="22" t="s">
        <v>2467</v>
      </c>
    </row>
    <row r="2036" spans="1:8" x14ac:dyDescent="0.2">
      <c r="A2036" s="6"/>
      <c r="B2036" s="6"/>
      <c r="C2036" s="7"/>
      <c r="D2036" t="s">
        <v>3214</v>
      </c>
      <c r="E2036" s="21">
        <v>15.99</v>
      </c>
      <c r="F2036" s="11">
        <v>1</v>
      </c>
      <c r="G2036" s="10" t="s">
        <v>2501</v>
      </c>
      <c r="H2036" s="22" t="s">
        <v>2545</v>
      </c>
    </row>
    <row r="2037" spans="1:8" x14ac:dyDescent="0.2">
      <c r="A2037" s="6"/>
      <c r="B2037" s="6"/>
      <c r="C2037" s="7"/>
      <c r="D2037" t="s">
        <v>3215</v>
      </c>
      <c r="E2037" s="21">
        <v>15.99</v>
      </c>
      <c r="F2037" s="11">
        <v>1</v>
      </c>
      <c r="G2037" s="10" t="s">
        <v>2501</v>
      </c>
      <c r="H2037" s="22" t="s">
        <v>2452</v>
      </c>
    </row>
    <row r="2038" spans="1:8" x14ac:dyDescent="0.2">
      <c r="A2038" s="6"/>
      <c r="B2038" s="6"/>
      <c r="C2038" s="7"/>
      <c r="D2038" t="s">
        <v>3215</v>
      </c>
      <c r="E2038" s="21">
        <v>15.99</v>
      </c>
      <c r="F2038" s="11">
        <v>0</v>
      </c>
      <c r="G2038" s="10" t="s">
        <v>1082</v>
      </c>
      <c r="H2038" s="22" t="s">
        <v>2452</v>
      </c>
    </row>
    <row r="2039" spans="1:8" x14ac:dyDescent="0.2">
      <c r="A2039" s="6"/>
      <c r="B2039" s="6"/>
      <c r="C2039" s="7"/>
      <c r="D2039" t="s">
        <v>3216</v>
      </c>
      <c r="E2039" s="21">
        <v>15.98</v>
      </c>
      <c r="F2039" s="11">
        <v>0</v>
      </c>
      <c r="G2039" s="10" t="s">
        <v>1082</v>
      </c>
      <c r="H2039" s="22" t="s">
        <v>2489</v>
      </c>
    </row>
    <row r="2040" spans="1:8" x14ac:dyDescent="0.2">
      <c r="A2040" s="6"/>
      <c r="B2040" s="6"/>
      <c r="C2040" s="7"/>
      <c r="D2040" t="s">
        <v>3217</v>
      </c>
      <c r="E2040" s="21">
        <v>15.98</v>
      </c>
      <c r="F2040" s="11">
        <v>0</v>
      </c>
      <c r="G2040" s="10" t="s">
        <v>1082</v>
      </c>
      <c r="H2040" s="22" t="s">
        <v>2452</v>
      </c>
    </row>
    <row r="2041" spans="1:8" x14ac:dyDescent="0.2">
      <c r="A2041" s="6"/>
      <c r="B2041" s="6"/>
      <c r="C2041" s="7"/>
      <c r="D2041" t="s">
        <v>3218</v>
      </c>
      <c r="E2041" s="21">
        <v>15.95</v>
      </c>
      <c r="F2041" s="11" t="s">
        <v>2408</v>
      </c>
      <c r="G2041" s="10" t="s">
        <v>1282</v>
      </c>
      <c r="H2041" s="22" t="s">
        <v>2467</v>
      </c>
    </row>
    <row r="2042" spans="1:8" x14ac:dyDescent="0.2">
      <c r="A2042" s="6"/>
      <c r="B2042" s="6"/>
      <c r="C2042" s="7"/>
      <c r="D2042" t="s">
        <v>3219</v>
      </c>
      <c r="E2042" s="21">
        <v>15.92</v>
      </c>
      <c r="F2042" s="11">
        <v>0</v>
      </c>
      <c r="G2042" s="10" t="s">
        <v>1082</v>
      </c>
      <c r="H2042" s="22" t="s">
        <v>2632</v>
      </c>
    </row>
    <row r="2043" spans="1:8" x14ac:dyDescent="0.2">
      <c r="A2043" s="6"/>
      <c r="B2043" s="6"/>
      <c r="C2043" s="7"/>
      <c r="D2043" t="s">
        <v>3220</v>
      </c>
      <c r="E2043" s="21">
        <v>15.9</v>
      </c>
      <c r="F2043" s="11" t="s">
        <v>2418</v>
      </c>
      <c r="G2043" s="11" t="s">
        <v>2418</v>
      </c>
      <c r="H2043" s="22" t="s">
        <v>2401</v>
      </c>
    </row>
    <row r="2044" spans="1:8" x14ac:dyDescent="0.2">
      <c r="A2044" s="6"/>
      <c r="B2044" s="6"/>
      <c r="C2044" s="7"/>
      <c r="D2044" t="s">
        <v>3214</v>
      </c>
      <c r="E2044" s="21">
        <v>15.9</v>
      </c>
      <c r="F2044" s="11">
        <v>0</v>
      </c>
      <c r="G2044" s="10" t="s">
        <v>1082</v>
      </c>
      <c r="H2044" s="22" t="s">
        <v>2545</v>
      </c>
    </row>
    <row r="2045" spans="1:8" x14ac:dyDescent="0.2">
      <c r="A2045" s="6"/>
      <c r="B2045" s="6"/>
      <c r="C2045" s="7"/>
      <c r="D2045" t="s">
        <v>3221</v>
      </c>
      <c r="E2045" s="21">
        <v>15.16</v>
      </c>
      <c r="F2045" s="11">
        <v>0</v>
      </c>
      <c r="G2045" s="10" t="s">
        <v>1082</v>
      </c>
      <c r="H2045" s="22" t="s">
        <v>2489</v>
      </c>
    </row>
    <row r="2046" spans="1:8" x14ac:dyDescent="0.2">
      <c r="A2046" s="6"/>
      <c r="B2046" s="6"/>
      <c r="C2046" s="7"/>
      <c r="D2046" t="s">
        <v>3222</v>
      </c>
      <c r="E2046" s="21">
        <v>15</v>
      </c>
      <c r="F2046" s="11">
        <v>0</v>
      </c>
      <c r="G2046" s="10" t="s">
        <v>1082</v>
      </c>
      <c r="H2046" s="22" t="s">
        <v>2489</v>
      </c>
    </row>
    <row r="2047" spans="1:8" x14ac:dyDescent="0.2">
      <c r="A2047" s="6"/>
      <c r="B2047" s="6"/>
      <c r="C2047" s="7"/>
      <c r="D2047" t="s">
        <v>3223</v>
      </c>
      <c r="E2047" s="21">
        <v>15</v>
      </c>
      <c r="F2047" s="11">
        <v>0</v>
      </c>
      <c r="G2047" s="10" t="s">
        <v>1082</v>
      </c>
      <c r="H2047" s="22" t="s">
        <v>2682</v>
      </c>
    </row>
    <row r="2048" spans="1:8" x14ac:dyDescent="0.2">
      <c r="A2048" s="6"/>
      <c r="B2048" s="6"/>
      <c r="C2048" s="7"/>
      <c r="D2048" t="s">
        <v>3224</v>
      </c>
      <c r="E2048" s="21">
        <v>15</v>
      </c>
      <c r="F2048" s="11">
        <v>0</v>
      </c>
      <c r="G2048" s="10" t="s">
        <v>1082</v>
      </c>
      <c r="H2048" s="22" t="s">
        <v>2489</v>
      </c>
    </row>
    <row r="2049" spans="1:8" x14ac:dyDescent="0.2">
      <c r="A2049" s="6"/>
      <c r="B2049" s="6"/>
      <c r="C2049" s="7"/>
      <c r="D2049" t="s">
        <v>3225</v>
      </c>
      <c r="E2049" s="21">
        <v>15</v>
      </c>
      <c r="F2049" s="11" t="s">
        <v>2418</v>
      </c>
      <c r="G2049" s="11" t="s">
        <v>2418</v>
      </c>
      <c r="H2049" s="22" t="s">
        <v>2589</v>
      </c>
    </row>
    <row r="2050" spans="1:8" x14ac:dyDescent="0.2">
      <c r="A2050" s="6"/>
      <c r="B2050" s="6"/>
      <c r="C2050" s="7"/>
      <c r="D2050" t="s">
        <v>3226</v>
      </c>
      <c r="E2050" s="21">
        <v>15</v>
      </c>
      <c r="F2050" s="11" t="s">
        <v>2418</v>
      </c>
      <c r="G2050" s="11" t="s">
        <v>2418</v>
      </c>
      <c r="H2050" s="22" t="s">
        <v>2589</v>
      </c>
    </row>
    <row r="2051" spans="1:8" x14ac:dyDescent="0.2">
      <c r="A2051" s="6"/>
      <c r="B2051" s="6"/>
      <c r="C2051" s="7"/>
      <c r="D2051" t="s">
        <v>3227</v>
      </c>
      <c r="E2051" s="21">
        <v>15</v>
      </c>
      <c r="F2051" s="11">
        <v>1</v>
      </c>
      <c r="G2051" s="10" t="s">
        <v>3014</v>
      </c>
      <c r="H2051" s="22" t="s">
        <v>2682</v>
      </c>
    </row>
    <row r="2052" spans="1:8" x14ac:dyDescent="0.2">
      <c r="A2052" s="6"/>
      <c r="B2052" s="6"/>
      <c r="C2052" s="7"/>
      <c r="D2052" t="s">
        <v>3228</v>
      </c>
      <c r="E2052" s="21">
        <v>15</v>
      </c>
      <c r="F2052" s="11">
        <v>1</v>
      </c>
      <c r="G2052" s="10" t="s">
        <v>3014</v>
      </c>
      <c r="H2052" s="22" t="s">
        <v>2489</v>
      </c>
    </row>
    <row r="2053" spans="1:8" x14ac:dyDescent="0.2">
      <c r="A2053" s="6"/>
      <c r="B2053" s="6"/>
      <c r="C2053" s="7"/>
      <c r="D2053" t="s">
        <v>3228</v>
      </c>
      <c r="E2053" s="21">
        <v>15</v>
      </c>
      <c r="F2053" s="11">
        <v>0</v>
      </c>
      <c r="G2053" s="10" t="s">
        <v>1082</v>
      </c>
      <c r="H2053" s="22" t="s">
        <v>2489</v>
      </c>
    </row>
    <row r="2054" spans="1:8" x14ac:dyDescent="0.2">
      <c r="A2054" s="6"/>
      <c r="B2054" s="6"/>
      <c r="C2054" s="7"/>
      <c r="D2054" t="s">
        <v>3229</v>
      </c>
      <c r="E2054" s="21">
        <v>14.99</v>
      </c>
      <c r="F2054" s="11" t="s">
        <v>2418</v>
      </c>
      <c r="G2054" s="11" t="s">
        <v>2418</v>
      </c>
      <c r="H2054" s="22" t="s">
        <v>2589</v>
      </c>
    </row>
    <row r="2055" spans="1:8" x14ac:dyDescent="0.2">
      <c r="A2055" s="6"/>
      <c r="B2055" s="6"/>
      <c r="C2055" s="7"/>
      <c r="D2055" t="s">
        <v>3230</v>
      </c>
      <c r="E2055" s="21">
        <v>14.99</v>
      </c>
      <c r="F2055" s="11">
        <v>0</v>
      </c>
      <c r="G2055" s="10" t="s">
        <v>1082</v>
      </c>
      <c r="H2055" s="22" t="s">
        <v>2545</v>
      </c>
    </row>
    <row r="2056" spans="1:8" x14ac:dyDescent="0.2">
      <c r="A2056" s="6"/>
      <c r="B2056" s="6"/>
      <c r="C2056" s="7"/>
      <c r="D2056" t="s">
        <v>3231</v>
      </c>
      <c r="E2056" s="21">
        <v>14.99</v>
      </c>
      <c r="F2056" s="11">
        <v>2</v>
      </c>
      <c r="G2056" s="10" t="s">
        <v>2501</v>
      </c>
      <c r="H2056" s="22" t="s">
        <v>3047</v>
      </c>
    </row>
    <row r="2057" spans="1:8" x14ac:dyDescent="0.2">
      <c r="A2057" s="6"/>
      <c r="B2057" s="6"/>
      <c r="C2057" s="7"/>
      <c r="D2057" t="s">
        <v>3232</v>
      </c>
      <c r="E2057" s="21">
        <v>14.99</v>
      </c>
      <c r="F2057" s="11">
        <v>1</v>
      </c>
      <c r="G2057" s="10" t="s">
        <v>2501</v>
      </c>
      <c r="H2057" s="22" t="s">
        <v>2545</v>
      </c>
    </row>
    <row r="2058" spans="1:8" x14ac:dyDescent="0.2">
      <c r="A2058" s="6"/>
      <c r="B2058" s="6"/>
      <c r="C2058" s="7"/>
      <c r="D2058" t="s">
        <v>3232</v>
      </c>
      <c r="E2058" s="21">
        <v>14.99</v>
      </c>
      <c r="F2058" s="11">
        <v>0</v>
      </c>
      <c r="G2058" s="10" t="s">
        <v>1082</v>
      </c>
      <c r="H2058" s="22" t="s">
        <v>2545</v>
      </c>
    </row>
    <row r="2059" spans="1:8" x14ac:dyDescent="0.2">
      <c r="A2059" s="6"/>
      <c r="B2059" s="6"/>
      <c r="C2059" s="7"/>
      <c r="D2059" t="s">
        <v>3233</v>
      </c>
      <c r="E2059" s="21">
        <v>14.99</v>
      </c>
      <c r="F2059" s="11">
        <v>1</v>
      </c>
      <c r="G2059" s="10" t="s">
        <v>2501</v>
      </c>
      <c r="H2059" s="22" t="s">
        <v>2489</v>
      </c>
    </row>
    <row r="2060" spans="1:8" x14ac:dyDescent="0.2">
      <c r="A2060" s="6"/>
      <c r="B2060" s="6"/>
      <c r="C2060" s="7"/>
      <c r="D2060" t="s">
        <v>3234</v>
      </c>
      <c r="E2060" s="21">
        <v>14.99</v>
      </c>
      <c r="F2060" s="11">
        <v>1</v>
      </c>
      <c r="G2060" s="10" t="s">
        <v>2501</v>
      </c>
      <c r="H2060" s="22" t="s">
        <v>2452</v>
      </c>
    </row>
    <row r="2061" spans="1:8" x14ac:dyDescent="0.2">
      <c r="A2061" s="6"/>
      <c r="B2061" s="6"/>
      <c r="C2061" s="7"/>
      <c r="D2061" t="s">
        <v>3234</v>
      </c>
      <c r="E2061" s="21">
        <v>14.99</v>
      </c>
      <c r="F2061" s="11">
        <v>0</v>
      </c>
      <c r="G2061" s="10" t="s">
        <v>1082</v>
      </c>
      <c r="H2061" s="22" t="s">
        <v>2452</v>
      </c>
    </row>
    <row r="2062" spans="1:8" x14ac:dyDescent="0.2">
      <c r="A2062" s="6"/>
      <c r="B2062" s="6"/>
      <c r="C2062" s="7"/>
      <c r="D2062" t="s">
        <v>3235</v>
      </c>
      <c r="E2062" s="21">
        <v>14.99</v>
      </c>
      <c r="F2062" s="11">
        <v>0</v>
      </c>
      <c r="G2062" s="10" t="s">
        <v>1082</v>
      </c>
      <c r="H2062" s="22" t="s">
        <v>2401</v>
      </c>
    </row>
    <row r="2063" spans="1:8" x14ac:dyDescent="0.2">
      <c r="A2063" s="6"/>
      <c r="B2063" s="6"/>
      <c r="C2063" s="7"/>
      <c r="D2063" t="s">
        <v>3236</v>
      </c>
      <c r="E2063" s="21">
        <v>14.99</v>
      </c>
      <c r="F2063" s="11">
        <v>1</v>
      </c>
      <c r="G2063" s="10" t="s">
        <v>2501</v>
      </c>
      <c r="H2063" s="22" t="s">
        <v>2545</v>
      </c>
    </row>
    <row r="2064" spans="1:8" x14ac:dyDescent="0.2">
      <c r="A2064" s="6"/>
      <c r="B2064" s="6"/>
      <c r="C2064" s="7"/>
      <c r="D2064" t="s">
        <v>3237</v>
      </c>
      <c r="E2064" s="21">
        <v>14.99</v>
      </c>
      <c r="F2064" s="11">
        <v>0</v>
      </c>
      <c r="G2064" s="10" t="s">
        <v>1082</v>
      </c>
      <c r="H2064" s="22" t="s">
        <v>2452</v>
      </c>
    </row>
    <row r="2065" spans="1:8" x14ac:dyDescent="0.2">
      <c r="A2065" s="6"/>
      <c r="B2065" s="6"/>
      <c r="C2065" s="7"/>
      <c r="D2065" t="s">
        <v>3238</v>
      </c>
      <c r="E2065" s="21">
        <v>14.98</v>
      </c>
      <c r="F2065" s="11">
        <v>0</v>
      </c>
      <c r="G2065" s="10" t="s">
        <v>1082</v>
      </c>
      <c r="H2065" s="22" t="s">
        <v>2632</v>
      </c>
    </row>
    <row r="2066" spans="1:8" x14ac:dyDescent="0.2">
      <c r="A2066" s="6"/>
      <c r="B2066" s="6"/>
      <c r="C2066" s="7"/>
      <c r="D2066" t="s">
        <v>3239</v>
      </c>
      <c r="E2066" s="21">
        <v>14.95</v>
      </c>
      <c r="F2066" s="11">
        <v>0</v>
      </c>
      <c r="G2066" s="10" t="s">
        <v>1082</v>
      </c>
      <c r="H2066" s="22" t="s">
        <v>2467</v>
      </c>
    </row>
    <row r="2067" spans="1:8" x14ac:dyDescent="0.2">
      <c r="A2067" s="6"/>
      <c r="B2067" s="6"/>
      <c r="C2067" s="7"/>
      <c r="D2067" t="s">
        <v>3240</v>
      </c>
      <c r="E2067" s="21">
        <v>14.95</v>
      </c>
      <c r="F2067" s="11">
        <v>1</v>
      </c>
      <c r="G2067" s="10" t="s">
        <v>2501</v>
      </c>
      <c r="H2067" s="22" t="s">
        <v>2467</v>
      </c>
    </row>
    <row r="2068" spans="1:8" x14ac:dyDescent="0.2">
      <c r="A2068" s="6"/>
      <c r="B2068" s="6"/>
      <c r="C2068" s="7"/>
      <c r="D2068" t="s">
        <v>3241</v>
      </c>
      <c r="E2068" s="21">
        <v>14.95</v>
      </c>
      <c r="F2068" s="11">
        <v>0</v>
      </c>
      <c r="G2068" s="10" t="s">
        <v>1082</v>
      </c>
      <c r="H2068" s="22" t="s">
        <v>827</v>
      </c>
    </row>
    <row r="2069" spans="1:8" x14ac:dyDescent="0.2">
      <c r="A2069" s="6"/>
      <c r="B2069" s="6"/>
      <c r="C2069" s="7"/>
      <c r="D2069" t="s">
        <v>3242</v>
      </c>
      <c r="E2069" s="21">
        <v>14.9</v>
      </c>
      <c r="F2069" s="11">
        <v>0</v>
      </c>
      <c r="G2069" s="10" t="s">
        <v>1082</v>
      </c>
      <c r="H2069" s="22" t="s">
        <v>2632</v>
      </c>
    </row>
    <row r="2070" spans="1:8" x14ac:dyDescent="0.2">
      <c r="A2070" s="6"/>
      <c r="B2070" s="6"/>
      <c r="C2070" s="7"/>
      <c r="D2070" t="s">
        <v>3243</v>
      </c>
      <c r="E2070" s="21">
        <v>14.89</v>
      </c>
      <c r="F2070" s="11" t="s">
        <v>2418</v>
      </c>
      <c r="G2070" s="10" t="s">
        <v>2418</v>
      </c>
      <c r="H2070" s="22" t="s">
        <v>2589</v>
      </c>
    </row>
    <row r="2071" spans="1:8" x14ac:dyDescent="0.2">
      <c r="A2071" s="6"/>
      <c r="B2071" s="6"/>
      <c r="C2071" s="7"/>
      <c r="D2071" t="s">
        <v>3244</v>
      </c>
      <c r="E2071" s="21">
        <v>14.76</v>
      </c>
      <c r="F2071" s="11">
        <v>1</v>
      </c>
      <c r="G2071" s="10" t="s">
        <v>2501</v>
      </c>
      <c r="H2071" s="22" t="s">
        <v>2489</v>
      </c>
    </row>
    <row r="2072" spans="1:8" x14ac:dyDescent="0.2">
      <c r="A2072" s="6"/>
      <c r="B2072" s="6"/>
      <c r="C2072" s="7"/>
      <c r="D2072" t="s">
        <v>3245</v>
      </c>
      <c r="E2072" s="21">
        <v>14.59</v>
      </c>
      <c r="F2072" s="11">
        <v>1</v>
      </c>
      <c r="G2072" s="10" t="s">
        <v>2501</v>
      </c>
      <c r="H2072" s="22" t="s">
        <v>2410</v>
      </c>
    </row>
    <row r="2073" spans="1:8" x14ac:dyDescent="0.2">
      <c r="A2073" s="6"/>
      <c r="B2073" s="6"/>
      <c r="C2073" s="7"/>
      <c r="D2073" t="s">
        <v>3246</v>
      </c>
      <c r="E2073" s="21">
        <v>14.37</v>
      </c>
      <c r="F2073" s="11">
        <v>0</v>
      </c>
      <c r="G2073" s="10" t="s">
        <v>1082</v>
      </c>
      <c r="H2073" s="22" t="s">
        <v>2545</v>
      </c>
    </row>
    <row r="2074" spans="1:8" x14ac:dyDescent="0.2">
      <c r="A2074" s="6"/>
      <c r="B2074" s="6"/>
      <c r="C2074" s="7"/>
      <c r="D2074" t="s">
        <v>3247</v>
      </c>
      <c r="E2074" s="21">
        <v>14.37</v>
      </c>
      <c r="F2074" s="11">
        <v>0</v>
      </c>
      <c r="G2074" s="10" t="s">
        <v>1082</v>
      </c>
      <c r="H2074" s="22" t="s">
        <v>2632</v>
      </c>
    </row>
    <row r="2075" spans="1:8" x14ac:dyDescent="0.2">
      <c r="A2075" s="6"/>
      <c r="B2075" s="6"/>
      <c r="C2075" s="7"/>
      <c r="D2075" t="s">
        <v>3248</v>
      </c>
      <c r="E2075" s="21">
        <v>14.36</v>
      </c>
      <c r="F2075" s="11">
        <v>0</v>
      </c>
      <c r="G2075" s="10" t="s">
        <v>1082</v>
      </c>
      <c r="H2075" s="22" t="s">
        <v>2489</v>
      </c>
    </row>
    <row r="2076" spans="1:8" x14ac:dyDescent="0.2">
      <c r="A2076" s="6"/>
      <c r="B2076" s="6"/>
      <c r="C2076" s="7"/>
      <c r="D2076" t="s">
        <v>3249</v>
      </c>
      <c r="E2076" s="21">
        <v>14.07</v>
      </c>
      <c r="F2076" s="11">
        <v>0</v>
      </c>
      <c r="G2076" s="10" t="s">
        <v>1082</v>
      </c>
      <c r="H2076" s="22" t="s">
        <v>2632</v>
      </c>
    </row>
    <row r="2077" spans="1:8" x14ac:dyDescent="0.2">
      <c r="A2077" s="6"/>
      <c r="B2077" s="6"/>
      <c r="C2077" s="7"/>
      <c r="D2077" t="s">
        <v>3250</v>
      </c>
      <c r="E2077" s="21">
        <v>14.05</v>
      </c>
      <c r="F2077" s="11">
        <v>1</v>
      </c>
      <c r="G2077" s="10" t="s">
        <v>2501</v>
      </c>
      <c r="H2077" s="22" t="s">
        <v>2401</v>
      </c>
    </row>
    <row r="2078" spans="1:8" x14ac:dyDescent="0.2">
      <c r="A2078" s="6"/>
      <c r="B2078" s="6"/>
      <c r="C2078" s="7"/>
      <c r="D2078" t="s">
        <v>3251</v>
      </c>
      <c r="E2078" s="21">
        <v>14</v>
      </c>
      <c r="F2078" s="11">
        <v>0</v>
      </c>
      <c r="G2078" s="10" t="s">
        <v>2471</v>
      </c>
      <c r="H2078" s="22" t="s">
        <v>2489</v>
      </c>
    </row>
    <row r="2079" spans="1:8" x14ac:dyDescent="0.2">
      <c r="A2079" s="6"/>
      <c r="B2079" s="6"/>
      <c r="C2079" s="7"/>
      <c r="D2079" t="s">
        <v>3252</v>
      </c>
      <c r="E2079" s="21">
        <v>14</v>
      </c>
      <c r="F2079" s="11">
        <v>0</v>
      </c>
      <c r="G2079" s="10" t="s">
        <v>1082</v>
      </c>
      <c r="H2079" s="22" t="s">
        <v>2489</v>
      </c>
    </row>
    <row r="2080" spans="1:8" x14ac:dyDescent="0.2">
      <c r="A2080" s="6"/>
      <c r="B2080" s="6"/>
      <c r="C2080" s="7"/>
      <c r="D2080" t="s">
        <v>3253</v>
      </c>
      <c r="E2080" s="21">
        <v>14</v>
      </c>
      <c r="F2080" s="11">
        <v>1</v>
      </c>
      <c r="G2080" s="10" t="s">
        <v>3014</v>
      </c>
      <c r="H2080" s="22" t="s">
        <v>2489</v>
      </c>
    </row>
    <row r="2081" spans="1:8" x14ac:dyDescent="0.2">
      <c r="A2081" s="6"/>
      <c r="B2081" s="6"/>
      <c r="C2081" s="7"/>
      <c r="D2081" t="s">
        <v>3253</v>
      </c>
      <c r="E2081" s="21">
        <v>14</v>
      </c>
      <c r="F2081" s="11">
        <v>0</v>
      </c>
      <c r="G2081" s="10" t="s">
        <v>1082</v>
      </c>
      <c r="H2081" s="22" t="s">
        <v>2489</v>
      </c>
    </row>
    <row r="2082" spans="1:8" x14ac:dyDescent="0.2">
      <c r="A2082" s="6"/>
      <c r="B2082" s="6"/>
      <c r="C2082" s="7"/>
      <c r="D2082" t="s">
        <v>3254</v>
      </c>
      <c r="E2082" s="21">
        <v>14</v>
      </c>
      <c r="F2082" s="11">
        <v>1</v>
      </c>
      <c r="G2082" s="10" t="s">
        <v>2501</v>
      </c>
      <c r="H2082" s="22" t="s">
        <v>2682</v>
      </c>
    </row>
    <row r="2083" spans="1:8" x14ac:dyDescent="0.2">
      <c r="A2083" s="6"/>
      <c r="B2083" s="6"/>
      <c r="C2083" s="7"/>
      <c r="D2083" t="s">
        <v>3255</v>
      </c>
      <c r="E2083" s="21">
        <v>14</v>
      </c>
      <c r="F2083" s="11">
        <v>1</v>
      </c>
      <c r="G2083" s="10" t="s">
        <v>3014</v>
      </c>
      <c r="H2083" s="22" t="s">
        <v>2682</v>
      </c>
    </row>
    <row r="2084" spans="1:8" x14ac:dyDescent="0.2">
      <c r="A2084" s="6"/>
      <c r="B2084" s="6"/>
      <c r="C2084" s="7"/>
      <c r="D2084" t="s">
        <v>3256</v>
      </c>
      <c r="E2084" s="21">
        <v>14</v>
      </c>
      <c r="F2084" s="11">
        <v>0</v>
      </c>
      <c r="G2084" s="10" t="s">
        <v>1082</v>
      </c>
      <c r="H2084" s="22" t="s">
        <v>2489</v>
      </c>
    </row>
    <row r="2085" spans="1:8" x14ac:dyDescent="0.2">
      <c r="A2085" s="6"/>
      <c r="B2085" s="6"/>
      <c r="C2085" s="7"/>
      <c r="D2085" t="s">
        <v>3257</v>
      </c>
      <c r="E2085" s="21">
        <v>13.99</v>
      </c>
      <c r="F2085" s="11" t="s">
        <v>2408</v>
      </c>
      <c r="G2085" s="10" t="s">
        <v>1282</v>
      </c>
      <c r="H2085" s="22" t="s">
        <v>2467</v>
      </c>
    </row>
    <row r="2086" spans="1:8" x14ac:dyDescent="0.2">
      <c r="A2086" s="6"/>
      <c r="B2086" s="6"/>
      <c r="C2086" s="7"/>
      <c r="D2086" t="s">
        <v>3258</v>
      </c>
      <c r="E2086" s="21">
        <v>13.99</v>
      </c>
      <c r="F2086" s="11">
        <v>0</v>
      </c>
      <c r="G2086" s="10" t="s">
        <v>1082</v>
      </c>
      <c r="H2086" s="22" t="s">
        <v>2452</v>
      </c>
    </row>
    <row r="2087" spans="1:8" x14ac:dyDescent="0.2">
      <c r="A2087" s="6"/>
      <c r="B2087" s="6"/>
      <c r="C2087" s="7"/>
      <c r="D2087" t="s">
        <v>3259</v>
      </c>
      <c r="E2087" s="21">
        <v>13.99</v>
      </c>
      <c r="F2087" s="11">
        <v>0</v>
      </c>
      <c r="G2087" s="10" t="s">
        <v>1082</v>
      </c>
      <c r="H2087" s="22" t="s">
        <v>2545</v>
      </c>
    </row>
    <row r="2088" spans="1:8" x14ac:dyDescent="0.2">
      <c r="A2088" s="6"/>
      <c r="B2088" s="6"/>
      <c r="C2088" s="7"/>
      <c r="D2088" t="s">
        <v>3260</v>
      </c>
      <c r="E2088" s="21">
        <v>13.99</v>
      </c>
      <c r="F2088" s="11">
        <v>1</v>
      </c>
      <c r="G2088" s="10" t="s">
        <v>2501</v>
      </c>
      <c r="H2088" s="22" t="s">
        <v>2545</v>
      </c>
    </row>
    <row r="2089" spans="1:8" x14ac:dyDescent="0.2">
      <c r="A2089" s="6"/>
      <c r="B2089" s="6"/>
      <c r="C2089" s="7"/>
      <c r="D2089" t="s">
        <v>3261</v>
      </c>
      <c r="E2089" s="21">
        <v>13.98</v>
      </c>
      <c r="F2089" s="11">
        <v>0</v>
      </c>
      <c r="G2089" s="10" t="s">
        <v>1082</v>
      </c>
      <c r="H2089" s="22" t="s">
        <v>2489</v>
      </c>
    </row>
    <row r="2090" spans="1:8" x14ac:dyDescent="0.2">
      <c r="A2090" s="6"/>
      <c r="B2090" s="6"/>
      <c r="C2090" s="7"/>
      <c r="D2090" t="s">
        <v>3262</v>
      </c>
      <c r="E2090" s="21">
        <v>13.98</v>
      </c>
      <c r="F2090" s="11">
        <v>0</v>
      </c>
      <c r="G2090" s="10" t="s">
        <v>1082</v>
      </c>
      <c r="H2090" s="22" t="s">
        <v>2489</v>
      </c>
    </row>
    <row r="2091" spans="1:8" x14ac:dyDescent="0.2">
      <c r="A2091" s="6"/>
      <c r="B2091" s="6"/>
      <c r="C2091" s="7"/>
      <c r="D2091" t="s">
        <v>3263</v>
      </c>
      <c r="E2091" s="21">
        <v>13.96</v>
      </c>
      <c r="F2091" s="11">
        <v>0</v>
      </c>
      <c r="G2091" s="10" t="s">
        <v>1082</v>
      </c>
      <c r="H2091" s="22" t="s">
        <v>2489</v>
      </c>
    </row>
    <row r="2092" spans="1:8" x14ac:dyDescent="0.2">
      <c r="A2092" s="6"/>
      <c r="B2092" s="6"/>
      <c r="C2092" s="7"/>
      <c r="D2092" t="s">
        <v>3264</v>
      </c>
      <c r="E2092" s="21">
        <v>13.95</v>
      </c>
      <c r="F2092" s="11">
        <v>0</v>
      </c>
      <c r="G2092" s="10" t="s">
        <v>1082</v>
      </c>
      <c r="H2092" s="22" t="s">
        <v>2467</v>
      </c>
    </row>
    <row r="2093" spans="1:8" x14ac:dyDescent="0.2">
      <c r="A2093" s="6"/>
      <c r="B2093" s="6"/>
      <c r="C2093" s="7"/>
      <c r="D2093" t="s">
        <v>3265</v>
      </c>
      <c r="E2093" s="21">
        <v>13.95</v>
      </c>
      <c r="F2093" s="11" t="s">
        <v>2408</v>
      </c>
      <c r="G2093" s="10" t="s">
        <v>1282</v>
      </c>
      <c r="H2093" s="22" t="s">
        <v>2467</v>
      </c>
    </row>
    <row r="2094" spans="1:8" x14ac:dyDescent="0.2">
      <c r="A2094" s="6"/>
      <c r="B2094" s="6"/>
      <c r="C2094" s="7"/>
      <c r="D2094" t="s">
        <v>3266</v>
      </c>
      <c r="E2094" s="21">
        <v>13.9</v>
      </c>
      <c r="F2094" s="11">
        <v>1</v>
      </c>
      <c r="G2094" s="10" t="s">
        <v>2501</v>
      </c>
      <c r="H2094" s="22" t="s">
        <v>2410</v>
      </c>
    </row>
    <row r="2095" spans="1:8" x14ac:dyDescent="0.2">
      <c r="A2095" s="6"/>
      <c r="B2095" s="6"/>
      <c r="C2095" s="7"/>
      <c r="D2095" t="s">
        <v>3267</v>
      </c>
      <c r="E2095" s="21">
        <v>13.89</v>
      </c>
      <c r="F2095" s="11">
        <v>1</v>
      </c>
      <c r="G2095" s="10" t="s">
        <v>2501</v>
      </c>
      <c r="H2095" s="22" t="s">
        <v>2410</v>
      </c>
    </row>
    <row r="2096" spans="1:8" x14ac:dyDescent="0.2">
      <c r="A2096" s="6"/>
      <c r="B2096" s="6"/>
      <c r="C2096" s="7"/>
      <c r="D2096" t="s">
        <v>3268</v>
      </c>
      <c r="E2096" s="21">
        <v>13.5</v>
      </c>
      <c r="F2096" s="11">
        <v>2</v>
      </c>
      <c r="G2096" s="10" t="s">
        <v>2501</v>
      </c>
      <c r="H2096" s="22" t="s">
        <v>2545</v>
      </c>
    </row>
    <row r="2097" spans="1:8" x14ac:dyDescent="0.2">
      <c r="A2097" s="6"/>
      <c r="B2097" s="6"/>
      <c r="C2097" s="7"/>
      <c r="D2097" t="s">
        <v>3269</v>
      </c>
      <c r="E2097" s="21">
        <v>13.49</v>
      </c>
      <c r="F2097" s="11">
        <v>1</v>
      </c>
      <c r="G2097" s="10" t="s">
        <v>2501</v>
      </c>
      <c r="H2097" s="22" t="s">
        <v>2410</v>
      </c>
    </row>
    <row r="2098" spans="1:8" x14ac:dyDescent="0.2">
      <c r="A2098" s="6"/>
      <c r="B2098" s="6"/>
      <c r="C2098" s="7"/>
      <c r="D2098" t="s">
        <v>3270</v>
      </c>
      <c r="E2098" s="21">
        <v>13.49</v>
      </c>
      <c r="F2098" s="11">
        <v>1</v>
      </c>
      <c r="G2098" s="10" t="s">
        <v>2501</v>
      </c>
      <c r="H2098" s="22" t="s">
        <v>2545</v>
      </c>
    </row>
    <row r="2099" spans="1:8" x14ac:dyDescent="0.2">
      <c r="A2099" s="6"/>
      <c r="B2099" s="6"/>
      <c r="C2099" s="7"/>
      <c r="D2099" t="s">
        <v>3271</v>
      </c>
      <c r="E2099" s="21">
        <v>13.16</v>
      </c>
      <c r="F2099" s="11">
        <v>0</v>
      </c>
      <c r="G2099" s="10" t="s">
        <v>1082</v>
      </c>
      <c r="H2099" s="22" t="s">
        <v>2489</v>
      </c>
    </row>
    <row r="2100" spans="1:8" x14ac:dyDescent="0.2">
      <c r="A2100" s="6"/>
      <c r="B2100" s="6"/>
      <c r="C2100" s="7"/>
      <c r="D2100" t="s">
        <v>3272</v>
      </c>
      <c r="E2100" s="21">
        <v>13</v>
      </c>
      <c r="F2100" s="11">
        <v>0</v>
      </c>
      <c r="G2100" s="10" t="s">
        <v>1082</v>
      </c>
      <c r="H2100" s="22" t="s">
        <v>2743</v>
      </c>
    </row>
    <row r="2101" spans="1:8" x14ac:dyDescent="0.2">
      <c r="A2101" s="6"/>
      <c r="B2101" s="6"/>
      <c r="C2101" s="7"/>
      <c r="D2101" t="s">
        <v>3273</v>
      </c>
      <c r="E2101" s="21">
        <v>13</v>
      </c>
      <c r="F2101" s="11">
        <v>0</v>
      </c>
      <c r="G2101" s="10" t="s">
        <v>1082</v>
      </c>
      <c r="H2101" s="22" t="s">
        <v>2478</v>
      </c>
    </row>
    <row r="2102" spans="1:8" x14ac:dyDescent="0.2">
      <c r="A2102" s="6"/>
      <c r="B2102" s="6"/>
      <c r="C2102" s="7"/>
      <c r="D2102" t="s">
        <v>3274</v>
      </c>
      <c r="E2102" s="21">
        <v>13</v>
      </c>
      <c r="F2102" s="11">
        <v>1</v>
      </c>
      <c r="G2102" s="10" t="s">
        <v>2501</v>
      </c>
      <c r="H2102" s="22" t="s">
        <v>2682</v>
      </c>
    </row>
    <row r="2103" spans="1:8" x14ac:dyDescent="0.2">
      <c r="A2103" s="6"/>
      <c r="B2103" s="6"/>
      <c r="C2103" s="7"/>
      <c r="D2103" t="s">
        <v>3275</v>
      </c>
      <c r="E2103" s="21">
        <v>13</v>
      </c>
      <c r="F2103" s="11">
        <v>1</v>
      </c>
      <c r="G2103" s="10" t="s">
        <v>3014</v>
      </c>
      <c r="H2103" s="22" t="s">
        <v>2489</v>
      </c>
    </row>
    <row r="2104" spans="1:8" x14ac:dyDescent="0.2">
      <c r="A2104" s="6"/>
      <c r="B2104" s="6"/>
      <c r="C2104" s="7"/>
      <c r="D2104" t="s">
        <v>3276</v>
      </c>
      <c r="E2104" s="21">
        <v>12.99</v>
      </c>
      <c r="F2104" s="11">
        <v>1</v>
      </c>
      <c r="G2104" s="10" t="s">
        <v>1282</v>
      </c>
      <c r="H2104" s="22" t="s">
        <v>276</v>
      </c>
    </row>
    <row r="2105" spans="1:8" x14ac:dyDescent="0.2">
      <c r="A2105" s="6"/>
      <c r="B2105" s="6"/>
      <c r="C2105" s="7"/>
      <c r="D2105" t="s">
        <v>3277</v>
      </c>
      <c r="E2105" s="21">
        <v>12.99</v>
      </c>
      <c r="F2105" s="11">
        <v>0</v>
      </c>
      <c r="G2105" s="10" t="s">
        <v>1082</v>
      </c>
      <c r="H2105" s="22" t="s">
        <v>2467</v>
      </c>
    </row>
    <row r="2106" spans="1:8" x14ac:dyDescent="0.2">
      <c r="A2106" s="6"/>
      <c r="B2106" s="6"/>
      <c r="C2106" s="7"/>
      <c r="D2106" t="s">
        <v>3278</v>
      </c>
      <c r="E2106" s="21">
        <v>12.99</v>
      </c>
      <c r="F2106" s="11">
        <v>0</v>
      </c>
      <c r="G2106" s="10" t="s">
        <v>1082</v>
      </c>
      <c r="H2106" s="22" t="s">
        <v>2467</v>
      </c>
    </row>
    <row r="2107" spans="1:8" x14ac:dyDescent="0.2">
      <c r="A2107" s="6"/>
      <c r="B2107" s="6"/>
      <c r="C2107" s="7"/>
      <c r="D2107" t="s">
        <v>3279</v>
      </c>
      <c r="E2107" s="21">
        <v>12.99</v>
      </c>
      <c r="F2107" s="11">
        <v>0</v>
      </c>
      <c r="G2107" s="10" t="s">
        <v>1082</v>
      </c>
      <c r="H2107" s="22" t="s">
        <v>2467</v>
      </c>
    </row>
    <row r="2108" spans="1:8" x14ac:dyDescent="0.2">
      <c r="A2108" s="6"/>
      <c r="B2108" s="6"/>
      <c r="C2108" s="7"/>
      <c r="D2108" t="s">
        <v>3280</v>
      </c>
      <c r="E2108" s="21">
        <v>12.95</v>
      </c>
      <c r="F2108" s="11" t="s">
        <v>2418</v>
      </c>
      <c r="G2108" s="10" t="s">
        <v>2418</v>
      </c>
      <c r="H2108" s="22" t="s">
        <v>2401</v>
      </c>
    </row>
    <row r="2109" spans="1:8" x14ac:dyDescent="0.2">
      <c r="A2109" s="6"/>
      <c r="B2109" s="6"/>
      <c r="C2109" s="7"/>
      <c r="D2109" t="s">
        <v>3281</v>
      </c>
      <c r="E2109" s="21">
        <v>12.87</v>
      </c>
      <c r="F2109" s="11">
        <v>0</v>
      </c>
      <c r="G2109" s="10" t="s">
        <v>1082</v>
      </c>
      <c r="H2109" s="22" t="s">
        <v>2478</v>
      </c>
    </row>
    <row r="2110" spans="1:8" x14ac:dyDescent="0.2">
      <c r="A2110" s="6"/>
      <c r="B2110" s="6"/>
      <c r="C2110" s="7"/>
      <c r="D2110" t="s">
        <v>3282</v>
      </c>
      <c r="E2110" s="21">
        <v>12.87</v>
      </c>
      <c r="F2110" s="11">
        <v>0</v>
      </c>
      <c r="G2110" s="10" t="s">
        <v>1082</v>
      </c>
      <c r="H2110" s="22" t="s">
        <v>2632</v>
      </c>
    </row>
    <row r="2111" spans="1:8" x14ac:dyDescent="0.2">
      <c r="A2111" s="6"/>
      <c r="B2111" s="6"/>
      <c r="C2111" s="7"/>
      <c r="D2111" t="s">
        <v>3283</v>
      </c>
      <c r="E2111" s="21">
        <v>12.79</v>
      </c>
      <c r="F2111" s="11">
        <v>1</v>
      </c>
      <c r="G2111" s="10" t="s">
        <v>2501</v>
      </c>
      <c r="H2111" s="22" t="s">
        <v>2545</v>
      </c>
    </row>
    <row r="2112" spans="1:8" x14ac:dyDescent="0.2">
      <c r="A2112" s="6"/>
      <c r="B2112" s="6"/>
      <c r="C2112" s="7"/>
      <c r="D2112" t="s">
        <v>3284</v>
      </c>
      <c r="E2112" s="21">
        <v>12.6</v>
      </c>
      <c r="F2112" s="11">
        <v>0</v>
      </c>
      <c r="G2112" s="10" t="s">
        <v>1082</v>
      </c>
      <c r="H2112" s="22" t="s">
        <v>2743</v>
      </c>
    </row>
    <row r="2113" spans="1:8" x14ac:dyDescent="0.2">
      <c r="A2113" s="6"/>
      <c r="B2113" s="6"/>
      <c r="C2113" s="7"/>
      <c r="D2113" t="s">
        <v>3285</v>
      </c>
      <c r="E2113" s="21">
        <v>12.58</v>
      </c>
      <c r="F2113" s="11">
        <v>0</v>
      </c>
      <c r="G2113" s="10" t="s">
        <v>1082</v>
      </c>
      <c r="H2113" s="22" t="s">
        <v>2489</v>
      </c>
    </row>
    <row r="2114" spans="1:8" x14ac:dyDescent="0.2">
      <c r="A2114" s="6"/>
      <c r="B2114" s="6"/>
      <c r="C2114" s="7"/>
      <c r="D2114" t="s">
        <v>3286</v>
      </c>
      <c r="E2114" s="21">
        <v>12.49</v>
      </c>
      <c r="F2114" s="11">
        <v>3</v>
      </c>
      <c r="G2114" s="10" t="s">
        <v>2501</v>
      </c>
      <c r="H2114" s="22" t="s">
        <v>2545</v>
      </c>
    </row>
    <row r="2115" spans="1:8" x14ac:dyDescent="0.2">
      <c r="A2115" s="6"/>
      <c r="B2115" s="6"/>
      <c r="C2115" s="7"/>
      <c r="D2115" t="s">
        <v>3287</v>
      </c>
      <c r="E2115" s="21">
        <v>12.49</v>
      </c>
      <c r="F2115" s="11">
        <v>0</v>
      </c>
      <c r="G2115" s="10" t="s">
        <v>1082</v>
      </c>
      <c r="H2115" s="22" t="s">
        <v>2545</v>
      </c>
    </row>
    <row r="2116" spans="1:8" x14ac:dyDescent="0.2">
      <c r="A2116" s="6"/>
      <c r="B2116" s="6"/>
      <c r="C2116" s="7"/>
      <c r="D2116" t="s">
        <v>3288</v>
      </c>
      <c r="E2116" s="21">
        <v>12.49</v>
      </c>
      <c r="F2116" s="11">
        <v>0</v>
      </c>
      <c r="G2116" s="10" t="s">
        <v>2501</v>
      </c>
      <c r="H2116" s="22" t="s">
        <v>2489</v>
      </c>
    </row>
    <row r="2117" spans="1:8" x14ac:dyDescent="0.2">
      <c r="A2117" s="6"/>
      <c r="B2117" s="6"/>
      <c r="C2117" s="7"/>
      <c r="D2117" t="s">
        <v>3288</v>
      </c>
      <c r="E2117" s="21">
        <v>12.49</v>
      </c>
      <c r="F2117" s="11">
        <v>0</v>
      </c>
      <c r="G2117" s="10" t="s">
        <v>1082</v>
      </c>
      <c r="H2117" s="22" t="s">
        <v>2489</v>
      </c>
    </row>
    <row r="2118" spans="1:8" x14ac:dyDescent="0.2">
      <c r="A2118" s="6"/>
      <c r="B2118" s="6"/>
      <c r="C2118" s="7"/>
      <c r="D2118" t="s">
        <v>3289</v>
      </c>
      <c r="E2118" s="21">
        <v>12.29</v>
      </c>
      <c r="F2118" s="11">
        <v>1</v>
      </c>
      <c r="G2118" s="10" t="s">
        <v>2501</v>
      </c>
      <c r="H2118" s="22" t="s">
        <v>2632</v>
      </c>
    </row>
    <row r="2119" spans="1:8" x14ac:dyDescent="0.2">
      <c r="A2119" s="6"/>
      <c r="B2119" s="6"/>
      <c r="C2119" s="7"/>
      <c r="D2119" t="s">
        <v>3290</v>
      </c>
      <c r="E2119" s="21">
        <v>12</v>
      </c>
      <c r="F2119" s="11">
        <v>0</v>
      </c>
      <c r="G2119" s="10" t="s">
        <v>1082</v>
      </c>
      <c r="H2119" s="22" t="s">
        <v>2682</v>
      </c>
    </row>
    <row r="2120" spans="1:8" x14ac:dyDescent="0.2">
      <c r="A2120" s="6"/>
      <c r="B2120" s="6"/>
      <c r="C2120" s="7"/>
      <c r="D2120" t="s">
        <v>3291</v>
      </c>
      <c r="E2120" s="21">
        <v>12</v>
      </c>
      <c r="F2120" s="11">
        <v>0</v>
      </c>
      <c r="G2120" s="10" t="s">
        <v>1082</v>
      </c>
      <c r="H2120" s="22" t="s">
        <v>2489</v>
      </c>
    </row>
    <row r="2121" spans="1:8" x14ac:dyDescent="0.2">
      <c r="A2121" s="6"/>
      <c r="B2121" s="6"/>
      <c r="C2121" s="7"/>
      <c r="D2121" t="s">
        <v>3292</v>
      </c>
      <c r="E2121" s="21">
        <v>12</v>
      </c>
      <c r="F2121" s="11">
        <v>0</v>
      </c>
      <c r="G2121" s="10" t="s">
        <v>1082</v>
      </c>
      <c r="H2121" s="22" t="s">
        <v>2489</v>
      </c>
    </row>
    <row r="2122" spans="1:8" x14ac:dyDescent="0.2">
      <c r="A2122" s="6"/>
      <c r="B2122" s="6"/>
      <c r="C2122" s="7"/>
      <c r="D2122" t="s">
        <v>3293</v>
      </c>
      <c r="E2122" s="21">
        <v>12</v>
      </c>
      <c r="F2122" s="11">
        <v>0</v>
      </c>
      <c r="G2122" s="10" t="s">
        <v>1082</v>
      </c>
      <c r="H2122" s="22" t="s">
        <v>2682</v>
      </c>
    </row>
    <row r="2123" spans="1:8" x14ac:dyDescent="0.2">
      <c r="A2123" s="6"/>
      <c r="B2123" s="6"/>
      <c r="C2123" s="7"/>
      <c r="D2123" t="s">
        <v>3294</v>
      </c>
      <c r="E2123" s="21">
        <v>12</v>
      </c>
      <c r="F2123" s="11">
        <v>0</v>
      </c>
      <c r="G2123" s="10" t="s">
        <v>1082</v>
      </c>
      <c r="H2123" s="22" t="s">
        <v>2682</v>
      </c>
    </row>
    <row r="2124" spans="1:8" x14ac:dyDescent="0.2">
      <c r="A2124" s="6"/>
      <c r="B2124" s="6"/>
      <c r="C2124" s="7"/>
      <c r="D2124" t="s">
        <v>3295</v>
      </c>
      <c r="E2124" s="21">
        <v>12</v>
      </c>
      <c r="F2124" s="11">
        <v>0</v>
      </c>
      <c r="G2124" s="10" t="s">
        <v>1082</v>
      </c>
      <c r="H2124" s="22" t="s">
        <v>2489</v>
      </c>
    </row>
    <row r="2125" spans="1:8" x14ac:dyDescent="0.2">
      <c r="A2125" s="6"/>
      <c r="B2125" s="6"/>
      <c r="C2125" s="7"/>
      <c r="D2125" t="s">
        <v>3296</v>
      </c>
      <c r="E2125" s="21">
        <v>12</v>
      </c>
      <c r="F2125" s="11">
        <v>0</v>
      </c>
      <c r="G2125" s="10" t="s">
        <v>1082</v>
      </c>
      <c r="H2125" s="22" t="s">
        <v>2489</v>
      </c>
    </row>
    <row r="2126" spans="1:8" x14ac:dyDescent="0.2">
      <c r="A2126" s="6"/>
      <c r="B2126" s="6"/>
      <c r="C2126" s="7"/>
      <c r="D2126" t="s">
        <v>3297</v>
      </c>
      <c r="E2126" s="21">
        <v>12</v>
      </c>
      <c r="F2126" s="11">
        <v>0</v>
      </c>
      <c r="G2126" s="10" t="s">
        <v>1082</v>
      </c>
      <c r="H2126" s="22" t="s">
        <v>2489</v>
      </c>
    </row>
    <row r="2127" spans="1:8" x14ac:dyDescent="0.2">
      <c r="A2127" s="6"/>
      <c r="B2127" s="6"/>
      <c r="C2127" s="7"/>
      <c r="D2127" t="s">
        <v>3298</v>
      </c>
      <c r="E2127" s="21">
        <v>12</v>
      </c>
      <c r="F2127" s="11">
        <v>0</v>
      </c>
      <c r="G2127" s="10" t="s">
        <v>1082</v>
      </c>
      <c r="H2127" s="22" t="s">
        <v>2489</v>
      </c>
    </row>
    <row r="2128" spans="1:8" x14ac:dyDescent="0.2">
      <c r="A2128" s="6"/>
      <c r="B2128" s="6"/>
      <c r="C2128" s="7"/>
      <c r="D2128" t="s">
        <v>3299</v>
      </c>
      <c r="E2128" s="21">
        <v>12</v>
      </c>
      <c r="F2128" s="11">
        <v>1</v>
      </c>
      <c r="G2128" s="10" t="s">
        <v>2501</v>
      </c>
      <c r="H2128" s="22" t="s">
        <v>2489</v>
      </c>
    </row>
    <row r="2129" spans="1:8" x14ac:dyDescent="0.2">
      <c r="A2129" s="6"/>
      <c r="B2129" s="6"/>
      <c r="C2129" s="7"/>
      <c r="D2129" t="s">
        <v>3299</v>
      </c>
      <c r="E2129" s="21">
        <v>12</v>
      </c>
      <c r="F2129" s="11">
        <v>0</v>
      </c>
      <c r="G2129" s="10" t="s">
        <v>1082</v>
      </c>
      <c r="H2129" s="22" t="s">
        <v>2489</v>
      </c>
    </row>
    <row r="2130" spans="1:8" x14ac:dyDescent="0.2">
      <c r="A2130" s="6"/>
      <c r="B2130" s="6"/>
      <c r="C2130" s="7"/>
      <c r="D2130" t="s">
        <v>3300</v>
      </c>
      <c r="E2130" s="21">
        <v>11.99</v>
      </c>
      <c r="F2130" s="11">
        <v>0</v>
      </c>
      <c r="G2130" s="10" t="s">
        <v>1082</v>
      </c>
      <c r="H2130" s="22" t="s">
        <v>827</v>
      </c>
    </row>
    <row r="2131" spans="1:8" x14ac:dyDescent="0.2">
      <c r="A2131" s="6"/>
      <c r="B2131" s="6"/>
      <c r="C2131" s="7"/>
      <c r="D2131" t="s">
        <v>3301</v>
      </c>
      <c r="E2131" s="21">
        <v>11.99</v>
      </c>
      <c r="F2131" s="11" t="s">
        <v>2418</v>
      </c>
      <c r="G2131" s="11" t="s">
        <v>2418</v>
      </c>
      <c r="H2131" s="22" t="s">
        <v>2589</v>
      </c>
    </row>
    <row r="2132" spans="1:8" x14ac:dyDescent="0.2">
      <c r="A2132" s="6"/>
      <c r="B2132" s="6"/>
      <c r="C2132" s="7"/>
      <c r="D2132" t="s">
        <v>3302</v>
      </c>
      <c r="E2132" s="21">
        <v>11.98</v>
      </c>
      <c r="F2132" s="11">
        <v>0</v>
      </c>
      <c r="G2132" s="10" t="s">
        <v>1082</v>
      </c>
      <c r="H2132" s="22" t="s">
        <v>2410</v>
      </c>
    </row>
    <row r="2133" spans="1:8" x14ac:dyDescent="0.2">
      <c r="A2133" s="6"/>
      <c r="B2133" s="6"/>
      <c r="C2133" s="7"/>
      <c r="D2133" t="s">
        <v>3303</v>
      </c>
      <c r="E2133" s="21">
        <v>11.98</v>
      </c>
      <c r="F2133" s="11">
        <v>0</v>
      </c>
      <c r="G2133" s="10" t="s">
        <v>1082</v>
      </c>
      <c r="H2133" s="22" t="s">
        <v>2410</v>
      </c>
    </row>
    <row r="2134" spans="1:8" x14ac:dyDescent="0.2">
      <c r="A2134" s="6"/>
      <c r="B2134" s="6"/>
      <c r="C2134" s="7"/>
      <c r="D2134" t="s">
        <v>3304</v>
      </c>
      <c r="E2134" s="21">
        <v>11.98</v>
      </c>
      <c r="F2134" s="11">
        <v>0</v>
      </c>
      <c r="G2134" s="10" t="s">
        <v>1082</v>
      </c>
      <c r="H2134" s="22" t="s">
        <v>2489</v>
      </c>
    </row>
    <row r="2135" spans="1:8" x14ac:dyDescent="0.2">
      <c r="A2135" s="6"/>
      <c r="B2135" s="6"/>
      <c r="C2135" s="7"/>
      <c r="D2135" t="s">
        <v>3305</v>
      </c>
      <c r="E2135" s="21">
        <v>11.96</v>
      </c>
      <c r="F2135" s="11">
        <v>0</v>
      </c>
      <c r="G2135" s="10" t="s">
        <v>1082</v>
      </c>
      <c r="H2135" s="22" t="s">
        <v>2489</v>
      </c>
    </row>
    <row r="2136" spans="1:8" x14ac:dyDescent="0.2">
      <c r="A2136" s="6"/>
      <c r="B2136" s="6"/>
      <c r="C2136" s="7"/>
      <c r="D2136" t="s">
        <v>3306</v>
      </c>
      <c r="E2136" s="21">
        <v>11.96</v>
      </c>
      <c r="F2136" s="11">
        <v>0</v>
      </c>
      <c r="G2136" s="10" t="s">
        <v>1082</v>
      </c>
      <c r="H2136" s="22" t="s">
        <v>2545</v>
      </c>
    </row>
    <row r="2137" spans="1:8" x14ac:dyDescent="0.2">
      <c r="A2137" s="6"/>
      <c r="B2137" s="6"/>
      <c r="C2137" s="7"/>
      <c r="D2137" t="s">
        <v>3307</v>
      </c>
      <c r="E2137" s="21">
        <v>11.95</v>
      </c>
      <c r="F2137" s="11" t="s">
        <v>2408</v>
      </c>
      <c r="G2137" s="10" t="s">
        <v>1282</v>
      </c>
      <c r="H2137" s="22" t="s">
        <v>2467</v>
      </c>
    </row>
    <row r="2138" spans="1:8" x14ac:dyDescent="0.2">
      <c r="A2138" s="6"/>
      <c r="B2138" s="6"/>
      <c r="C2138" s="7"/>
      <c r="D2138" t="s">
        <v>3308</v>
      </c>
      <c r="E2138" s="21">
        <v>11.95</v>
      </c>
      <c r="F2138" s="11" t="s">
        <v>2408</v>
      </c>
      <c r="G2138" s="10" t="s">
        <v>1282</v>
      </c>
      <c r="H2138" s="22" t="s">
        <v>2467</v>
      </c>
    </row>
    <row r="2139" spans="1:8" x14ac:dyDescent="0.2">
      <c r="A2139" s="6"/>
      <c r="B2139" s="6"/>
      <c r="C2139" s="7"/>
      <c r="D2139" t="s">
        <v>3309</v>
      </c>
      <c r="E2139" s="21">
        <v>11.94</v>
      </c>
      <c r="F2139" s="11">
        <v>0</v>
      </c>
      <c r="G2139" s="10" t="s">
        <v>1082</v>
      </c>
      <c r="H2139" s="22" t="s">
        <v>2545</v>
      </c>
    </row>
    <row r="2140" spans="1:8" x14ac:dyDescent="0.2">
      <c r="A2140" s="6"/>
      <c r="B2140" s="6"/>
      <c r="C2140" s="7"/>
      <c r="D2140" t="s">
        <v>3310</v>
      </c>
      <c r="E2140" s="21">
        <v>11.73</v>
      </c>
      <c r="F2140" s="11">
        <v>0</v>
      </c>
      <c r="G2140" s="10" t="s">
        <v>1082</v>
      </c>
      <c r="H2140" s="22" t="s">
        <v>2632</v>
      </c>
    </row>
    <row r="2141" spans="1:8" x14ac:dyDescent="0.2">
      <c r="A2141" s="6"/>
      <c r="B2141" s="6"/>
      <c r="C2141" s="7"/>
      <c r="D2141" t="s">
        <v>3311</v>
      </c>
      <c r="E2141" s="21">
        <v>11.58</v>
      </c>
      <c r="F2141" s="11">
        <v>0</v>
      </c>
      <c r="G2141" s="10" t="s">
        <v>1082</v>
      </c>
      <c r="H2141" s="22" t="s">
        <v>2489</v>
      </c>
    </row>
    <row r="2142" spans="1:8" x14ac:dyDescent="0.2">
      <c r="A2142" s="6"/>
      <c r="B2142" s="6"/>
      <c r="C2142" s="7"/>
      <c r="D2142" t="s">
        <v>3312</v>
      </c>
      <c r="E2142" s="21">
        <v>11.49</v>
      </c>
      <c r="F2142" s="11">
        <v>1</v>
      </c>
      <c r="G2142" s="10" t="s">
        <v>2501</v>
      </c>
      <c r="H2142" s="22" t="s">
        <v>2545</v>
      </c>
    </row>
    <row r="2143" spans="1:8" x14ac:dyDescent="0.2">
      <c r="A2143" s="6"/>
      <c r="B2143" s="6"/>
      <c r="C2143" s="7"/>
      <c r="D2143" t="s">
        <v>3312</v>
      </c>
      <c r="E2143" s="21">
        <v>11.49</v>
      </c>
      <c r="F2143" s="11">
        <v>0</v>
      </c>
      <c r="G2143" s="10" t="s">
        <v>1082</v>
      </c>
      <c r="H2143" s="22" t="s">
        <v>2545</v>
      </c>
    </row>
    <row r="2144" spans="1:8" x14ac:dyDescent="0.2">
      <c r="A2144" s="6"/>
      <c r="B2144" s="6"/>
      <c r="C2144" s="7"/>
      <c r="D2144" t="s">
        <v>3313</v>
      </c>
      <c r="E2144" s="21">
        <v>11.49</v>
      </c>
      <c r="F2144" s="11">
        <v>1</v>
      </c>
      <c r="G2144" s="10" t="s">
        <v>2501</v>
      </c>
      <c r="H2144" s="22" t="s">
        <v>2545</v>
      </c>
    </row>
    <row r="2145" spans="1:8" x14ac:dyDescent="0.2">
      <c r="A2145" s="6"/>
      <c r="B2145" s="6"/>
      <c r="C2145" s="7"/>
      <c r="D2145" t="s">
        <v>3314</v>
      </c>
      <c r="E2145" s="21">
        <v>11.49</v>
      </c>
      <c r="F2145" s="11">
        <v>1</v>
      </c>
      <c r="G2145" s="10" t="s">
        <v>2501</v>
      </c>
      <c r="H2145" s="22" t="s">
        <v>2489</v>
      </c>
    </row>
    <row r="2146" spans="1:8" x14ac:dyDescent="0.2">
      <c r="A2146" s="6"/>
      <c r="B2146" s="6"/>
      <c r="C2146" s="7"/>
      <c r="D2146" t="s">
        <v>3315</v>
      </c>
      <c r="E2146" s="21">
        <v>11.38</v>
      </c>
      <c r="F2146" s="11">
        <v>0</v>
      </c>
      <c r="G2146" s="10" t="s">
        <v>1082</v>
      </c>
      <c r="H2146" s="22" t="s">
        <v>2489</v>
      </c>
    </row>
    <row r="2147" spans="1:8" x14ac:dyDescent="0.2">
      <c r="A2147" s="6"/>
      <c r="B2147" s="6"/>
      <c r="C2147" s="7"/>
      <c r="D2147" t="s">
        <v>3316</v>
      </c>
      <c r="E2147" s="21">
        <v>11.19</v>
      </c>
      <c r="F2147" s="11">
        <v>1</v>
      </c>
      <c r="G2147" s="10" t="s">
        <v>2501</v>
      </c>
      <c r="H2147" s="22" t="s">
        <v>2410</v>
      </c>
    </row>
    <row r="2148" spans="1:8" x14ac:dyDescent="0.2">
      <c r="A2148" s="6"/>
      <c r="B2148" s="6"/>
      <c r="C2148" s="7"/>
      <c r="D2148" t="s">
        <v>3317</v>
      </c>
      <c r="E2148" s="21">
        <v>11</v>
      </c>
      <c r="F2148" s="11">
        <v>0</v>
      </c>
      <c r="G2148" s="10" t="s">
        <v>1082</v>
      </c>
      <c r="H2148" s="22" t="s">
        <v>2489</v>
      </c>
    </row>
    <row r="2149" spans="1:8" x14ac:dyDescent="0.2">
      <c r="A2149" s="6"/>
      <c r="B2149" s="6"/>
      <c r="C2149" s="7"/>
      <c r="D2149" t="s">
        <v>3317</v>
      </c>
      <c r="E2149" s="21">
        <v>11</v>
      </c>
      <c r="F2149" s="11">
        <v>1</v>
      </c>
      <c r="G2149" s="10" t="s">
        <v>2501</v>
      </c>
      <c r="H2149" s="22" t="s">
        <v>2489</v>
      </c>
    </row>
    <row r="2150" spans="1:8" x14ac:dyDescent="0.2">
      <c r="A2150" s="6"/>
      <c r="B2150" s="6"/>
      <c r="C2150" s="7"/>
      <c r="D2150" t="s">
        <v>3318</v>
      </c>
      <c r="E2150" s="21">
        <v>11</v>
      </c>
      <c r="F2150" s="11">
        <v>1</v>
      </c>
      <c r="G2150" s="10" t="s">
        <v>3014</v>
      </c>
      <c r="H2150" s="22" t="s">
        <v>2489</v>
      </c>
    </row>
    <row r="2151" spans="1:8" x14ac:dyDescent="0.2">
      <c r="A2151" s="6"/>
      <c r="B2151" s="6"/>
      <c r="C2151" s="7"/>
      <c r="D2151" t="s">
        <v>3319</v>
      </c>
      <c r="E2151" s="21">
        <v>11</v>
      </c>
      <c r="F2151" s="11">
        <v>1</v>
      </c>
      <c r="G2151" s="10" t="s">
        <v>2501</v>
      </c>
      <c r="H2151" s="22" t="s">
        <v>2489</v>
      </c>
    </row>
    <row r="2152" spans="1:8" x14ac:dyDescent="0.2">
      <c r="A2152" s="6"/>
      <c r="B2152" s="6"/>
      <c r="C2152" s="7"/>
      <c r="D2152" t="s">
        <v>3320</v>
      </c>
      <c r="E2152" s="21">
        <v>11</v>
      </c>
      <c r="F2152" s="11">
        <v>1</v>
      </c>
      <c r="G2152" s="10" t="s">
        <v>2501</v>
      </c>
      <c r="H2152" s="22" t="s">
        <v>2489</v>
      </c>
    </row>
    <row r="2153" spans="1:8" x14ac:dyDescent="0.2">
      <c r="A2153" s="6"/>
      <c r="B2153" s="6"/>
      <c r="C2153" s="7"/>
      <c r="D2153" t="s">
        <v>3320</v>
      </c>
      <c r="E2153" s="21">
        <v>11</v>
      </c>
      <c r="F2153" s="11">
        <v>0</v>
      </c>
      <c r="G2153" s="10" t="s">
        <v>1082</v>
      </c>
      <c r="H2153" s="22" t="s">
        <v>2489</v>
      </c>
    </row>
    <row r="2154" spans="1:8" x14ac:dyDescent="0.2">
      <c r="A2154" s="6"/>
      <c r="B2154" s="6"/>
      <c r="C2154" s="7"/>
      <c r="D2154" t="s">
        <v>3321</v>
      </c>
      <c r="E2154" s="21">
        <v>11</v>
      </c>
      <c r="F2154" s="11">
        <v>1</v>
      </c>
      <c r="G2154" s="10" t="s">
        <v>3014</v>
      </c>
      <c r="H2154" s="22" t="s">
        <v>2682</v>
      </c>
    </row>
    <row r="2155" spans="1:8" x14ac:dyDescent="0.2">
      <c r="A2155" s="6"/>
      <c r="B2155" s="6"/>
      <c r="C2155" s="7"/>
      <c r="D2155" t="s">
        <v>3322</v>
      </c>
      <c r="E2155" s="21">
        <v>10.99</v>
      </c>
      <c r="F2155" s="11">
        <v>0</v>
      </c>
      <c r="G2155" s="10" t="s">
        <v>1082</v>
      </c>
      <c r="H2155" s="22" t="s">
        <v>2528</v>
      </c>
    </row>
    <row r="2156" spans="1:8" x14ac:dyDescent="0.2">
      <c r="A2156" s="6"/>
      <c r="B2156" s="6"/>
      <c r="C2156" s="7"/>
      <c r="D2156" t="s">
        <v>3323</v>
      </c>
      <c r="E2156" s="21">
        <v>10.99</v>
      </c>
      <c r="F2156" s="11" t="s">
        <v>2418</v>
      </c>
      <c r="G2156" s="11" t="s">
        <v>2418</v>
      </c>
      <c r="H2156" s="22" t="s">
        <v>2401</v>
      </c>
    </row>
    <row r="2157" spans="1:8" x14ac:dyDescent="0.2">
      <c r="A2157" s="6"/>
      <c r="B2157" s="6"/>
      <c r="C2157" s="7"/>
      <c r="D2157" t="s">
        <v>3324</v>
      </c>
      <c r="E2157" s="21">
        <v>10.99</v>
      </c>
      <c r="F2157" s="11">
        <v>1</v>
      </c>
      <c r="G2157" s="10" t="s">
        <v>2501</v>
      </c>
      <c r="H2157" s="22" t="s">
        <v>2545</v>
      </c>
    </row>
    <row r="2158" spans="1:8" x14ac:dyDescent="0.2">
      <c r="A2158" s="6"/>
      <c r="B2158" s="6"/>
      <c r="C2158" s="7"/>
      <c r="D2158" t="s">
        <v>3325</v>
      </c>
      <c r="E2158" s="21">
        <v>10.99</v>
      </c>
      <c r="F2158" s="11">
        <v>1</v>
      </c>
      <c r="G2158" s="10" t="s">
        <v>2501</v>
      </c>
      <c r="H2158" s="22" t="s">
        <v>2545</v>
      </c>
    </row>
    <row r="2159" spans="1:8" x14ac:dyDescent="0.2">
      <c r="A2159" s="6"/>
      <c r="B2159" s="6"/>
      <c r="C2159" s="7"/>
      <c r="D2159" t="s">
        <v>3326</v>
      </c>
      <c r="E2159" s="21">
        <v>10.98</v>
      </c>
      <c r="F2159" s="11">
        <v>0</v>
      </c>
      <c r="G2159" s="10" t="s">
        <v>1082</v>
      </c>
      <c r="H2159" s="22" t="s">
        <v>2632</v>
      </c>
    </row>
    <row r="2160" spans="1:8" x14ac:dyDescent="0.2">
      <c r="A2160" s="6"/>
      <c r="B2160" s="6"/>
      <c r="C2160" s="7"/>
      <c r="D2160" t="s">
        <v>3285</v>
      </c>
      <c r="E2160" s="21">
        <v>10.98</v>
      </c>
      <c r="F2160" s="11">
        <v>0</v>
      </c>
      <c r="G2160" s="10" t="s">
        <v>1082</v>
      </c>
      <c r="H2160" s="22" t="s">
        <v>2489</v>
      </c>
    </row>
    <row r="2161" spans="1:8" x14ac:dyDescent="0.2">
      <c r="A2161" s="6"/>
      <c r="B2161" s="6"/>
      <c r="C2161" s="7"/>
      <c r="D2161" t="s">
        <v>3327</v>
      </c>
      <c r="E2161" s="21">
        <v>10.94</v>
      </c>
      <c r="F2161" s="11">
        <v>0</v>
      </c>
      <c r="G2161" s="10" t="s">
        <v>1082</v>
      </c>
      <c r="H2161" s="22" t="s">
        <v>2401</v>
      </c>
    </row>
    <row r="2162" spans="1:8" x14ac:dyDescent="0.2">
      <c r="A2162" s="6"/>
      <c r="B2162" s="6"/>
      <c r="C2162" s="7"/>
      <c r="D2162" t="s">
        <v>3328</v>
      </c>
      <c r="E2162" s="21">
        <v>10.58</v>
      </c>
      <c r="F2162" s="11">
        <v>0</v>
      </c>
      <c r="G2162" s="10" t="s">
        <v>1082</v>
      </c>
      <c r="H2162" s="22" t="s">
        <v>2545</v>
      </c>
    </row>
    <row r="2163" spans="1:8" x14ac:dyDescent="0.2">
      <c r="A2163" s="6"/>
      <c r="B2163" s="6"/>
      <c r="C2163" s="7"/>
      <c r="D2163" t="s">
        <v>3329</v>
      </c>
      <c r="E2163" s="21">
        <v>10.49</v>
      </c>
      <c r="F2163" s="11">
        <v>1</v>
      </c>
      <c r="G2163" s="10" t="s">
        <v>2501</v>
      </c>
      <c r="H2163" s="22" t="s">
        <v>2410</v>
      </c>
    </row>
    <row r="2164" spans="1:8" x14ac:dyDescent="0.2">
      <c r="A2164" s="6"/>
      <c r="B2164" s="6"/>
      <c r="C2164" s="7"/>
      <c r="D2164" t="s">
        <v>3330</v>
      </c>
      <c r="E2164" s="21">
        <v>10.49</v>
      </c>
      <c r="F2164" s="11">
        <v>1</v>
      </c>
      <c r="G2164" s="10" t="s">
        <v>2501</v>
      </c>
      <c r="H2164" s="22" t="s">
        <v>2545</v>
      </c>
    </row>
    <row r="2165" spans="1:8" x14ac:dyDescent="0.2">
      <c r="A2165" s="6"/>
      <c r="B2165" s="6"/>
      <c r="C2165" s="7"/>
      <c r="D2165" t="s">
        <v>3331</v>
      </c>
      <c r="E2165" s="21">
        <v>10.47</v>
      </c>
      <c r="F2165" s="11">
        <v>1</v>
      </c>
      <c r="G2165" s="10" t="s">
        <v>2501</v>
      </c>
      <c r="H2165" s="22" t="s">
        <v>2489</v>
      </c>
    </row>
    <row r="2166" spans="1:8" x14ac:dyDescent="0.2">
      <c r="A2166" s="6"/>
      <c r="B2166" s="6"/>
      <c r="C2166" s="7"/>
      <c r="D2166" t="s">
        <v>3331</v>
      </c>
      <c r="E2166" s="21">
        <v>10.47</v>
      </c>
      <c r="F2166" s="11">
        <v>0</v>
      </c>
      <c r="G2166" s="10" t="s">
        <v>1082</v>
      </c>
      <c r="H2166" s="22" t="s">
        <v>2489</v>
      </c>
    </row>
    <row r="2167" spans="1:8" x14ac:dyDescent="0.2">
      <c r="A2167" s="6"/>
      <c r="B2167" s="6"/>
      <c r="C2167" s="7"/>
      <c r="D2167" t="s">
        <v>3332</v>
      </c>
      <c r="E2167" s="21">
        <v>10.29</v>
      </c>
      <c r="F2167" s="11">
        <v>1</v>
      </c>
      <c r="G2167" s="10" t="s">
        <v>2501</v>
      </c>
      <c r="H2167" s="22" t="s">
        <v>2489</v>
      </c>
    </row>
    <row r="2168" spans="1:8" x14ac:dyDescent="0.2">
      <c r="A2168" s="6"/>
      <c r="B2168" s="6"/>
      <c r="C2168" s="7"/>
      <c r="D2168" t="s">
        <v>3333</v>
      </c>
      <c r="E2168" s="21">
        <v>10.29</v>
      </c>
      <c r="F2168" s="11">
        <v>1</v>
      </c>
      <c r="G2168" s="10" t="s">
        <v>2501</v>
      </c>
      <c r="H2168" s="22" t="s">
        <v>2410</v>
      </c>
    </row>
    <row r="2169" spans="1:8" x14ac:dyDescent="0.2">
      <c r="A2169" s="6"/>
      <c r="B2169" s="6"/>
      <c r="C2169" s="7"/>
      <c r="D2169" t="s">
        <v>3334</v>
      </c>
      <c r="E2169" s="21">
        <v>10</v>
      </c>
      <c r="F2169" s="11">
        <v>0</v>
      </c>
      <c r="G2169" s="10" t="s">
        <v>1082</v>
      </c>
      <c r="H2169" s="22" t="s">
        <v>2489</v>
      </c>
    </row>
    <row r="2170" spans="1:8" x14ac:dyDescent="0.2">
      <c r="A2170" s="6"/>
      <c r="B2170" s="6"/>
      <c r="C2170" s="7"/>
      <c r="D2170" t="s">
        <v>3335</v>
      </c>
      <c r="E2170" s="21">
        <v>10</v>
      </c>
      <c r="F2170" s="11">
        <v>0</v>
      </c>
      <c r="G2170" s="10" t="s">
        <v>1082</v>
      </c>
      <c r="H2170" s="22" t="s">
        <v>2489</v>
      </c>
    </row>
    <row r="2171" spans="1:8" x14ac:dyDescent="0.2">
      <c r="A2171" s="6"/>
      <c r="B2171" s="6"/>
      <c r="C2171" s="7"/>
      <c r="D2171" t="s">
        <v>3336</v>
      </c>
      <c r="E2171" s="21">
        <v>10</v>
      </c>
      <c r="F2171" s="11">
        <v>0</v>
      </c>
      <c r="G2171" s="10" t="s">
        <v>1082</v>
      </c>
      <c r="H2171" s="22" t="s">
        <v>2682</v>
      </c>
    </row>
    <row r="2172" spans="1:8" x14ac:dyDescent="0.2">
      <c r="A2172" s="6"/>
      <c r="B2172" s="6"/>
      <c r="C2172" s="7"/>
      <c r="D2172" t="s">
        <v>3337</v>
      </c>
      <c r="E2172" s="21">
        <v>10</v>
      </c>
      <c r="F2172" s="11">
        <v>0</v>
      </c>
      <c r="G2172" s="10" t="s">
        <v>1082</v>
      </c>
      <c r="H2172" s="22" t="s">
        <v>2489</v>
      </c>
    </row>
    <row r="2173" spans="1:8" x14ac:dyDescent="0.2">
      <c r="A2173" s="6"/>
      <c r="B2173" s="6"/>
      <c r="C2173" s="7"/>
      <c r="D2173" t="s">
        <v>3338</v>
      </c>
      <c r="E2173" s="21">
        <v>10</v>
      </c>
      <c r="F2173" s="11">
        <v>1</v>
      </c>
      <c r="G2173" s="10" t="s">
        <v>3014</v>
      </c>
      <c r="H2173" s="22" t="s">
        <v>2489</v>
      </c>
    </row>
    <row r="2174" spans="1:8" x14ac:dyDescent="0.2">
      <c r="A2174" s="6"/>
      <c r="B2174" s="6"/>
      <c r="C2174" s="7"/>
      <c r="D2174" t="s">
        <v>3339</v>
      </c>
      <c r="E2174" s="21">
        <v>10</v>
      </c>
      <c r="F2174" s="11">
        <v>1</v>
      </c>
      <c r="G2174" s="10" t="s">
        <v>3014</v>
      </c>
      <c r="H2174" s="22" t="s">
        <v>2489</v>
      </c>
    </row>
    <row r="2175" spans="1:8" x14ac:dyDescent="0.2">
      <c r="A2175" s="6"/>
      <c r="B2175" s="6"/>
      <c r="C2175" s="7"/>
      <c r="D2175" t="s">
        <v>3340</v>
      </c>
      <c r="E2175" s="21">
        <v>10</v>
      </c>
      <c r="F2175" s="11">
        <v>1</v>
      </c>
      <c r="G2175" s="10" t="s">
        <v>3014</v>
      </c>
      <c r="H2175" s="22" t="s">
        <v>2489</v>
      </c>
    </row>
    <row r="2176" spans="1:8" x14ac:dyDescent="0.2">
      <c r="A2176" s="6"/>
      <c r="B2176" s="6"/>
      <c r="C2176" s="7"/>
      <c r="D2176" t="s">
        <v>3341</v>
      </c>
      <c r="E2176" s="21">
        <v>10</v>
      </c>
      <c r="F2176" s="11">
        <v>0</v>
      </c>
      <c r="G2176" s="10" t="s">
        <v>1082</v>
      </c>
      <c r="H2176" s="22" t="s">
        <v>2489</v>
      </c>
    </row>
    <row r="2177" spans="1:8" x14ac:dyDescent="0.2">
      <c r="A2177" s="6"/>
      <c r="B2177" s="6"/>
      <c r="C2177" s="7"/>
      <c r="D2177" t="s">
        <v>3342</v>
      </c>
      <c r="E2177" s="21">
        <v>10</v>
      </c>
      <c r="F2177" s="11">
        <v>1</v>
      </c>
      <c r="G2177" s="10" t="s">
        <v>2501</v>
      </c>
      <c r="H2177" s="22" t="s">
        <v>2489</v>
      </c>
    </row>
    <row r="2178" spans="1:8" x14ac:dyDescent="0.2">
      <c r="A2178" s="6"/>
      <c r="B2178" s="6"/>
      <c r="C2178" s="7"/>
      <c r="D2178" t="s">
        <v>3342</v>
      </c>
      <c r="E2178" s="21">
        <v>10</v>
      </c>
      <c r="F2178" s="11">
        <v>0</v>
      </c>
      <c r="G2178" s="10" t="s">
        <v>1082</v>
      </c>
      <c r="H2178" s="22" t="s">
        <v>2489</v>
      </c>
    </row>
    <row r="2179" spans="1:8" x14ac:dyDescent="0.2">
      <c r="A2179" s="6"/>
      <c r="B2179" s="6"/>
      <c r="C2179" s="7"/>
      <c r="D2179" t="s">
        <v>3343</v>
      </c>
      <c r="E2179" s="21">
        <v>10</v>
      </c>
      <c r="F2179" s="11">
        <v>1</v>
      </c>
      <c r="G2179" s="10" t="s">
        <v>2501</v>
      </c>
      <c r="H2179" s="22" t="s">
        <v>2489</v>
      </c>
    </row>
    <row r="2180" spans="1:8" x14ac:dyDescent="0.2">
      <c r="A2180" s="6"/>
      <c r="B2180" s="6"/>
      <c r="C2180" s="7"/>
      <c r="D2180" t="s">
        <v>3343</v>
      </c>
      <c r="E2180" s="21">
        <v>10</v>
      </c>
      <c r="F2180" s="11">
        <v>0</v>
      </c>
      <c r="G2180" s="10" t="s">
        <v>1082</v>
      </c>
      <c r="H2180" s="22" t="s">
        <v>2489</v>
      </c>
    </row>
    <row r="2181" spans="1:8" x14ac:dyDescent="0.2">
      <c r="A2181" s="6"/>
      <c r="B2181" s="6"/>
      <c r="C2181" s="7"/>
      <c r="D2181" t="s">
        <v>3344</v>
      </c>
      <c r="E2181" s="21">
        <v>10</v>
      </c>
      <c r="F2181" s="11">
        <v>1</v>
      </c>
      <c r="G2181" s="10" t="s">
        <v>3014</v>
      </c>
      <c r="H2181" s="22" t="s">
        <v>2489</v>
      </c>
    </row>
    <row r="2182" spans="1:8" x14ac:dyDescent="0.2">
      <c r="A2182" s="6"/>
      <c r="B2182" s="6"/>
      <c r="C2182" s="7"/>
      <c r="D2182" t="s">
        <v>3345</v>
      </c>
      <c r="E2182" s="21">
        <v>9.99</v>
      </c>
      <c r="F2182" s="11" t="s">
        <v>2418</v>
      </c>
      <c r="G2182" s="11" t="s">
        <v>2418</v>
      </c>
      <c r="H2182" s="22" t="s">
        <v>2589</v>
      </c>
    </row>
    <row r="2183" spans="1:8" x14ac:dyDescent="0.2">
      <c r="A2183" s="6"/>
      <c r="B2183" s="6"/>
      <c r="C2183" s="7"/>
      <c r="D2183" t="s">
        <v>3346</v>
      </c>
      <c r="E2183" s="21">
        <v>9.99</v>
      </c>
      <c r="F2183" s="11">
        <v>2</v>
      </c>
      <c r="G2183" s="10" t="s">
        <v>2501</v>
      </c>
      <c r="H2183" s="22" t="s">
        <v>2489</v>
      </c>
    </row>
    <row r="2184" spans="1:8" x14ac:dyDescent="0.2">
      <c r="A2184" s="6"/>
      <c r="B2184" s="6"/>
      <c r="C2184" s="7"/>
      <c r="D2184" t="s">
        <v>3347</v>
      </c>
      <c r="E2184" s="21">
        <v>9.99</v>
      </c>
      <c r="F2184" s="11" t="s">
        <v>2418</v>
      </c>
      <c r="G2184" s="11" t="s">
        <v>2418</v>
      </c>
      <c r="H2184" s="22" t="s">
        <v>2589</v>
      </c>
    </row>
    <row r="2185" spans="1:8" x14ac:dyDescent="0.2">
      <c r="A2185" s="6"/>
      <c r="B2185" s="6"/>
      <c r="C2185" s="7"/>
      <c r="D2185" t="s">
        <v>3348</v>
      </c>
      <c r="E2185" s="21">
        <v>9.99</v>
      </c>
      <c r="F2185" s="11" t="s">
        <v>2408</v>
      </c>
      <c r="G2185" s="10" t="s">
        <v>2450</v>
      </c>
      <c r="H2185" s="22" t="s">
        <v>2604</v>
      </c>
    </row>
    <row r="2186" spans="1:8" x14ac:dyDescent="0.2">
      <c r="A2186" s="6"/>
      <c r="B2186" s="6"/>
      <c r="C2186" s="7"/>
      <c r="D2186" t="s">
        <v>3349</v>
      </c>
      <c r="E2186" s="21">
        <v>9.99</v>
      </c>
      <c r="F2186" s="11" t="s">
        <v>2408</v>
      </c>
      <c r="G2186" s="10" t="s">
        <v>1282</v>
      </c>
      <c r="H2186" s="22" t="s">
        <v>2604</v>
      </c>
    </row>
    <row r="2187" spans="1:8" x14ac:dyDescent="0.2">
      <c r="A2187" s="6"/>
      <c r="B2187" s="6"/>
      <c r="C2187" s="7"/>
      <c r="D2187" t="s">
        <v>3350</v>
      </c>
      <c r="E2187" s="21">
        <v>9.99</v>
      </c>
      <c r="F2187" s="11" t="s">
        <v>2408</v>
      </c>
      <c r="G2187" s="10" t="s">
        <v>2450</v>
      </c>
      <c r="H2187" s="22" t="s">
        <v>2604</v>
      </c>
    </row>
    <row r="2188" spans="1:8" x14ac:dyDescent="0.2">
      <c r="A2188" s="6"/>
      <c r="B2188" s="6"/>
      <c r="C2188" s="7"/>
      <c r="D2188" t="s">
        <v>3351</v>
      </c>
      <c r="E2188" s="21">
        <v>9.99</v>
      </c>
      <c r="F2188" s="11">
        <v>0</v>
      </c>
      <c r="G2188" s="10" t="s">
        <v>1082</v>
      </c>
      <c r="H2188" s="22" t="s">
        <v>2489</v>
      </c>
    </row>
    <row r="2189" spans="1:8" x14ac:dyDescent="0.2">
      <c r="A2189" s="6"/>
      <c r="B2189" s="6"/>
      <c r="C2189" s="7"/>
      <c r="D2189" t="s">
        <v>3352</v>
      </c>
      <c r="E2189" s="21">
        <v>9.99</v>
      </c>
      <c r="F2189" s="11">
        <v>1</v>
      </c>
      <c r="G2189" s="10" t="s">
        <v>2501</v>
      </c>
      <c r="H2189" s="22" t="s">
        <v>2410</v>
      </c>
    </row>
    <row r="2190" spans="1:8" x14ac:dyDescent="0.2">
      <c r="A2190" s="6"/>
      <c r="B2190" s="6"/>
      <c r="C2190" s="7"/>
      <c r="D2190" t="s">
        <v>3353</v>
      </c>
      <c r="E2190" s="21">
        <v>9.99</v>
      </c>
      <c r="F2190" s="11">
        <v>1</v>
      </c>
      <c r="G2190" s="10" t="s">
        <v>2501</v>
      </c>
      <c r="H2190" s="22" t="s">
        <v>2545</v>
      </c>
    </row>
    <row r="2191" spans="1:8" x14ac:dyDescent="0.2">
      <c r="A2191" s="6"/>
      <c r="B2191" s="6"/>
      <c r="C2191" s="7"/>
      <c r="D2191" t="s">
        <v>3354</v>
      </c>
      <c r="E2191" s="21">
        <v>9.99</v>
      </c>
      <c r="F2191" s="11">
        <v>0</v>
      </c>
      <c r="G2191" s="10" t="s">
        <v>1082</v>
      </c>
      <c r="H2191" s="22" t="s">
        <v>2545</v>
      </c>
    </row>
    <row r="2192" spans="1:8" x14ac:dyDescent="0.2">
      <c r="A2192" s="6"/>
      <c r="B2192" s="6"/>
      <c r="C2192" s="7"/>
      <c r="D2192" t="s">
        <v>3355</v>
      </c>
      <c r="E2192" s="21">
        <v>9.99</v>
      </c>
      <c r="F2192" s="11">
        <v>1</v>
      </c>
      <c r="G2192" s="10" t="s">
        <v>2501</v>
      </c>
      <c r="H2192" s="22" t="s">
        <v>2632</v>
      </c>
    </row>
    <row r="2193" spans="1:8" x14ac:dyDescent="0.2">
      <c r="A2193" s="6"/>
      <c r="B2193" s="6"/>
      <c r="C2193" s="7"/>
      <c r="D2193" t="s">
        <v>3356</v>
      </c>
      <c r="E2193" s="21">
        <v>9.98</v>
      </c>
      <c r="F2193" s="11">
        <v>0</v>
      </c>
      <c r="G2193" s="10" t="s">
        <v>1082</v>
      </c>
      <c r="H2193" s="22" t="s">
        <v>2632</v>
      </c>
    </row>
    <row r="2194" spans="1:8" x14ac:dyDescent="0.2">
      <c r="A2194" s="6"/>
      <c r="B2194" s="6"/>
      <c r="C2194" s="7"/>
      <c r="D2194" t="s">
        <v>3357</v>
      </c>
      <c r="E2194" s="21">
        <v>9.9499999999999993</v>
      </c>
      <c r="F2194" s="11" t="s">
        <v>2418</v>
      </c>
      <c r="G2194" s="11" t="s">
        <v>2418</v>
      </c>
      <c r="H2194" s="22" t="s">
        <v>2589</v>
      </c>
    </row>
    <row r="2195" spans="1:8" x14ac:dyDescent="0.2">
      <c r="A2195" s="6"/>
      <c r="B2195" s="6"/>
      <c r="C2195" s="7"/>
      <c r="D2195" t="s">
        <v>3358</v>
      </c>
      <c r="E2195" s="21">
        <v>9.9499999999999993</v>
      </c>
      <c r="F2195" s="11" t="s">
        <v>2408</v>
      </c>
      <c r="G2195" s="10" t="s">
        <v>1282</v>
      </c>
      <c r="H2195" s="22" t="s">
        <v>2467</v>
      </c>
    </row>
    <row r="2196" spans="1:8" x14ac:dyDescent="0.2">
      <c r="A2196" s="6"/>
      <c r="B2196" s="6"/>
      <c r="C2196" s="7"/>
      <c r="D2196" t="s">
        <v>3359</v>
      </c>
      <c r="E2196" s="21">
        <v>9.89</v>
      </c>
      <c r="F2196" s="11">
        <v>1</v>
      </c>
      <c r="G2196" s="10" t="s">
        <v>2501</v>
      </c>
      <c r="H2196" s="22" t="s">
        <v>2410</v>
      </c>
    </row>
    <row r="2197" spans="1:8" x14ac:dyDescent="0.2">
      <c r="A2197" s="6"/>
      <c r="B2197" s="6"/>
      <c r="C2197" s="7"/>
      <c r="D2197" t="s">
        <v>3360</v>
      </c>
      <c r="E2197" s="21">
        <v>9.75</v>
      </c>
      <c r="F2197" s="11" t="s">
        <v>2418</v>
      </c>
      <c r="G2197" s="11" t="s">
        <v>2418</v>
      </c>
      <c r="H2197" s="22" t="s">
        <v>2401</v>
      </c>
    </row>
    <row r="2198" spans="1:8" x14ac:dyDescent="0.2">
      <c r="A2198" s="6"/>
      <c r="B2198" s="6"/>
      <c r="C2198" s="7"/>
      <c r="D2198" t="s">
        <v>3361</v>
      </c>
      <c r="E2198" s="21">
        <v>9.69</v>
      </c>
      <c r="F2198" s="11" t="s">
        <v>2418</v>
      </c>
      <c r="G2198" s="11" t="s">
        <v>2418</v>
      </c>
      <c r="H2198" s="22" t="s">
        <v>2768</v>
      </c>
    </row>
    <row r="2199" spans="1:8" x14ac:dyDescent="0.2">
      <c r="A2199" s="6"/>
      <c r="B2199" s="6"/>
      <c r="C2199" s="7"/>
      <c r="D2199" t="s">
        <v>3362</v>
      </c>
      <c r="E2199" s="21">
        <v>9.67</v>
      </c>
      <c r="F2199" s="11">
        <v>1</v>
      </c>
      <c r="G2199" s="10" t="s">
        <v>2501</v>
      </c>
      <c r="H2199" s="22" t="s">
        <v>2489</v>
      </c>
    </row>
    <row r="2200" spans="1:8" x14ac:dyDescent="0.2">
      <c r="A2200" s="6"/>
      <c r="B2200" s="6"/>
      <c r="C2200" s="7"/>
      <c r="D2200" t="s">
        <v>3363</v>
      </c>
      <c r="E2200" s="21">
        <v>9.58</v>
      </c>
      <c r="F2200" s="11">
        <v>0</v>
      </c>
      <c r="G2200" s="10" t="s">
        <v>1082</v>
      </c>
      <c r="H2200" s="22" t="s">
        <v>2489</v>
      </c>
    </row>
    <row r="2201" spans="1:8" x14ac:dyDescent="0.2">
      <c r="A2201" s="6"/>
      <c r="B2201" s="6"/>
      <c r="C2201" s="7"/>
      <c r="D2201" t="s">
        <v>3364</v>
      </c>
      <c r="E2201" s="21">
        <v>9.57</v>
      </c>
      <c r="F2201" s="11">
        <v>0</v>
      </c>
      <c r="G2201" s="10" t="s">
        <v>1082</v>
      </c>
      <c r="H2201" s="22" t="s">
        <v>2528</v>
      </c>
    </row>
    <row r="2202" spans="1:8" x14ac:dyDescent="0.2">
      <c r="A2202" s="6"/>
      <c r="B2202" s="6"/>
      <c r="C2202" s="7"/>
      <c r="D2202" t="s">
        <v>3365</v>
      </c>
      <c r="E2202" s="21">
        <v>9.39</v>
      </c>
      <c r="F2202" s="11">
        <v>1</v>
      </c>
      <c r="G2202" s="10" t="s">
        <v>2501</v>
      </c>
      <c r="H2202" s="22" t="s">
        <v>2410</v>
      </c>
    </row>
    <row r="2203" spans="1:8" x14ac:dyDescent="0.2">
      <c r="A2203" s="6"/>
      <c r="B2203" s="6"/>
      <c r="C2203" s="7"/>
      <c r="D2203" t="s">
        <v>3365</v>
      </c>
      <c r="E2203" s="21">
        <v>9.39</v>
      </c>
      <c r="F2203" s="11">
        <v>0</v>
      </c>
      <c r="G2203" s="10" t="s">
        <v>1082</v>
      </c>
      <c r="H2203" s="22" t="s">
        <v>2410</v>
      </c>
    </row>
    <row r="2204" spans="1:8" x14ac:dyDescent="0.2">
      <c r="A2204" s="6"/>
      <c r="B2204" s="6"/>
      <c r="C2204" s="7"/>
      <c r="D2204" t="s">
        <v>3366</v>
      </c>
      <c r="E2204" s="21">
        <v>9.3800000000000008</v>
      </c>
      <c r="F2204" s="11">
        <v>0</v>
      </c>
      <c r="G2204" s="10" t="s">
        <v>1082</v>
      </c>
      <c r="H2204" s="22" t="s">
        <v>2489</v>
      </c>
    </row>
    <row r="2205" spans="1:8" x14ac:dyDescent="0.2">
      <c r="A2205" s="6"/>
      <c r="B2205" s="6"/>
      <c r="C2205" s="7"/>
      <c r="D2205" t="s">
        <v>3367</v>
      </c>
      <c r="E2205" s="21">
        <v>9</v>
      </c>
      <c r="F2205" s="11">
        <v>0</v>
      </c>
      <c r="G2205" s="10" t="s">
        <v>1082</v>
      </c>
      <c r="H2205" s="22" t="s">
        <v>2682</v>
      </c>
    </row>
    <row r="2206" spans="1:8" x14ac:dyDescent="0.2">
      <c r="A2206" s="6"/>
      <c r="B2206" s="6"/>
      <c r="C2206" s="7"/>
      <c r="D2206" t="s">
        <v>3368</v>
      </c>
      <c r="E2206" s="21">
        <v>9</v>
      </c>
      <c r="F2206" s="11">
        <v>0</v>
      </c>
      <c r="G2206" s="10" t="s">
        <v>1082</v>
      </c>
      <c r="H2206" s="22" t="s">
        <v>2489</v>
      </c>
    </row>
    <row r="2207" spans="1:8" x14ac:dyDescent="0.2">
      <c r="A2207" s="6"/>
      <c r="B2207" s="6"/>
      <c r="C2207" s="7"/>
      <c r="D2207" t="s">
        <v>3369</v>
      </c>
      <c r="E2207" s="21">
        <v>9</v>
      </c>
      <c r="F2207" s="11">
        <v>0</v>
      </c>
      <c r="G2207" s="10" t="s">
        <v>1082</v>
      </c>
      <c r="H2207" s="22" t="s">
        <v>2489</v>
      </c>
    </row>
    <row r="2208" spans="1:8" x14ac:dyDescent="0.2">
      <c r="A2208" s="6"/>
      <c r="B2208" s="6"/>
      <c r="C2208" s="7"/>
      <c r="D2208" t="s">
        <v>3370</v>
      </c>
      <c r="E2208" s="21">
        <v>9</v>
      </c>
      <c r="F2208" s="11">
        <v>1</v>
      </c>
      <c r="G2208" s="10" t="s">
        <v>2501</v>
      </c>
      <c r="H2208" s="22" t="s">
        <v>2489</v>
      </c>
    </row>
    <row r="2209" spans="1:8" x14ac:dyDescent="0.2">
      <c r="A2209" s="6"/>
      <c r="B2209" s="6"/>
      <c r="C2209" s="7"/>
      <c r="D2209" t="s">
        <v>3371</v>
      </c>
      <c r="E2209" s="21">
        <v>9</v>
      </c>
      <c r="F2209" s="11">
        <v>1</v>
      </c>
      <c r="G2209" s="10" t="s">
        <v>2501</v>
      </c>
      <c r="H2209" s="22" t="s">
        <v>2489</v>
      </c>
    </row>
    <row r="2210" spans="1:8" x14ac:dyDescent="0.2">
      <c r="A2210" s="6"/>
      <c r="B2210" s="6"/>
      <c r="C2210" s="7"/>
      <c r="D2210" t="s">
        <v>3372</v>
      </c>
      <c r="E2210" s="21">
        <v>9</v>
      </c>
      <c r="F2210" s="11">
        <v>1</v>
      </c>
      <c r="G2210" s="10" t="s">
        <v>3014</v>
      </c>
      <c r="H2210" s="22" t="s">
        <v>2489</v>
      </c>
    </row>
    <row r="2211" spans="1:8" x14ac:dyDescent="0.2">
      <c r="A2211" s="6"/>
      <c r="B2211" s="6"/>
      <c r="C2211" s="7"/>
      <c r="D2211" t="s">
        <v>3372</v>
      </c>
      <c r="E2211" s="21">
        <v>9</v>
      </c>
      <c r="F2211" s="11">
        <v>0</v>
      </c>
      <c r="G2211" s="10" t="s">
        <v>1082</v>
      </c>
      <c r="H2211" s="22" t="s">
        <v>2489</v>
      </c>
    </row>
    <row r="2212" spans="1:8" x14ac:dyDescent="0.2">
      <c r="A2212" s="6"/>
      <c r="B2212" s="6"/>
      <c r="C2212" s="7"/>
      <c r="D2212" t="s">
        <v>3373</v>
      </c>
      <c r="E2212" s="21">
        <v>9</v>
      </c>
      <c r="F2212" s="11">
        <v>1</v>
      </c>
      <c r="G2212" s="10" t="s">
        <v>2501</v>
      </c>
      <c r="H2212" s="22" t="s">
        <v>2489</v>
      </c>
    </row>
    <row r="2213" spans="1:8" x14ac:dyDescent="0.2">
      <c r="A2213" s="6"/>
      <c r="B2213" s="6"/>
      <c r="C2213" s="7"/>
      <c r="D2213" t="s">
        <v>3374</v>
      </c>
      <c r="E2213" s="21">
        <v>9</v>
      </c>
      <c r="F2213" s="11">
        <v>1</v>
      </c>
      <c r="G2213" s="10" t="s">
        <v>2501</v>
      </c>
      <c r="H2213" s="22" t="s">
        <v>2682</v>
      </c>
    </row>
    <row r="2214" spans="1:8" x14ac:dyDescent="0.2">
      <c r="A2214" s="6"/>
      <c r="B2214" s="6"/>
      <c r="C2214" s="7"/>
      <c r="D2214" t="s">
        <v>3375</v>
      </c>
      <c r="E2214" s="21">
        <v>9</v>
      </c>
      <c r="F2214" s="11">
        <v>1</v>
      </c>
      <c r="G2214" s="10" t="s">
        <v>2501</v>
      </c>
      <c r="H2214" s="22" t="s">
        <v>2489</v>
      </c>
    </row>
    <row r="2215" spans="1:8" x14ac:dyDescent="0.2">
      <c r="A2215" s="6"/>
      <c r="B2215" s="6"/>
      <c r="C2215" s="7"/>
      <c r="D2215" t="s">
        <v>3375</v>
      </c>
      <c r="E2215" s="21">
        <v>9</v>
      </c>
      <c r="F2215" s="11">
        <v>0</v>
      </c>
      <c r="G2215" s="10" t="s">
        <v>1082</v>
      </c>
      <c r="H2215" s="22" t="s">
        <v>2489</v>
      </c>
    </row>
    <row r="2216" spans="1:8" x14ac:dyDescent="0.2">
      <c r="A2216" s="6"/>
      <c r="B2216" s="6"/>
      <c r="C2216" s="7"/>
      <c r="D2216" t="s">
        <v>3376</v>
      </c>
      <c r="E2216" s="21">
        <v>9</v>
      </c>
      <c r="F2216" s="11">
        <v>1</v>
      </c>
      <c r="G2216" s="10" t="s">
        <v>2501</v>
      </c>
      <c r="H2216" s="22" t="s">
        <v>2489</v>
      </c>
    </row>
    <row r="2217" spans="1:8" x14ac:dyDescent="0.2">
      <c r="A2217" s="6"/>
      <c r="B2217" s="6"/>
      <c r="C2217" s="7"/>
      <c r="D2217" t="s">
        <v>3376</v>
      </c>
      <c r="E2217" s="21">
        <v>9</v>
      </c>
      <c r="F2217" s="11">
        <v>0</v>
      </c>
      <c r="G2217" s="10" t="s">
        <v>1082</v>
      </c>
      <c r="H2217" s="22" t="s">
        <v>2489</v>
      </c>
    </row>
    <row r="2218" spans="1:8" x14ac:dyDescent="0.2">
      <c r="A2218" s="6"/>
      <c r="B2218" s="6"/>
      <c r="C2218" s="7"/>
      <c r="D2218" t="s">
        <v>3377</v>
      </c>
      <c r="E2218" s="21">
        <v>9</v>
      </c>
      <c r="F2218" s="11">
        <v>1</v>
      </c>
      <c r="G2218" s="10" t="s">
        <v>2501</v>
      </c>
      <c r="H2218" s="22" t="s">
        <v>2489</v>
      </c>
    </row>
    <row r="2219" spans="1:8" x14ac:dyDescent="0.2">
      <c r="A2219" s="6"/>
      <c r="B2219" s="6"/>
      <c r="C2219" s="7"/>
      <c r="D2219" t="s">
        <v>3377</v>
      </c>
      <c r="E2219" s="21">
        <v>9</v>
      </c>
      <c r="F2219" s="11">
        <v>0</v>
      </c>
      <c r="G2219" s="10" t="s">
        <v>1082</v>
      </c>
      <c r="H2219" s="22" t="s">
        <v>2489</v>
      </c>
    </row>
    <row r="2220" spans="1:8" x14ac:dyDescent="0.2">
      <c r="A2220" s="6"/>
      <c r="B2220" s="6"/>
      <c r="C2220" s="7"/>
      <c r="D2220" t="s">
        <v>3377</v>
      </c>
      <c r="E2220" s="21">
        <v>9</v>
      </c>
      <c r="F2220" s="11">
        <v>0</v>
      </c>
      <c r="G2220" s="10" t="s">
        <v>1082</v>
      </c>
      <c r="H2220" s="22" t="s">
        <v>2489</v>
      </c>
    </row>
    <row r="2221" spans="1:8" x14ac:dyDescent="0.2">
      <c r="A2221" s="6"/>
      <c r="B2221" s="6"/>
      <c r="C2221" s="7"/>
      <c r="D2221" t="s">
        <v>3378</v>
      </c>
      <c r="E2221" s="21">
        <v>9</v>
      </c>
      <c r="F2221" s="11">
        <v>1</v>
      </c>
      <c r="G2221" s="10" t="s">
        <v>2501</v>
      </c>
      <c r="H2221" s="22" t="s">
        <v>2489</v>
      </c>
    </row>
    <row r="2222" spans="1:8" x14ac:dyDescent="0.2">
      <c r="A2222" s="6"/>
      <c r="B2222" s="6"/>
      <c r="C2222" s="7"/>
      <c r="D2222" t="s">
        <v>3379</v>
      </c>
      <c r="E2222" s="21">
        <v>9</v>
      </c>
      <c r="F2222" s="11">
        <v>1</v>
      </c>
      <c r="G2222" s="10" t="s">
        <v>2501</v>
      </c>
      <c r="H2222" s="22" t="s">
        <v>2489</v>
      </c>
    </row>
    <row r="2223" spans="1:8" x14ac:dyDescent="0.2">
      <c r="A2223" s="6"/>
      <c r="B2223" s="6"/>
      <c r="C2223" s="7"/>
      <c r="D2223" t="s">
        <v>3379</v>
      </c>
      <c r="E2223" s="21">
        <v>9</v>
      </c>
      <c r="F2223" s="11">
        <v>0</v>
      </c>
      <c r="G2223" s="10" t="s">
        <v>1082</v>
      </c>
      <c r="H2223" s="22" t="s">
        <v>2489</v>
      </c>
    </row>
    <row r="2224" spans="1:8" x14ac:dyDescent="0.2">
      <c r="A2224" s="6"/>
      <c r="B2224" s="6"/>
      <c r="C2224" s="7"/>
      <c r="D2224" t="s">
        <v>3380</v>
      </c>
      <c r="E2224" s="21">
        <v>9</v>
      </c>
      <c r="F2224" s="11">
        <v>0</v>
      </c>
      <c r="G2224" s="10" t="s">
        <v>1082</v>
      </c>
      <c r="H2224" s="22" t="s">
        <v>2467</v>
      </c>
    </row>
    <row r="2225" spans="1:8" x14ac:dyDescent="0.2">
      <c r="A2225" s="6"/>
      <c r="B2225" s="6"/>
      <c r="C2225" s="7"/>
      <c r="D2225" t="s">
        <v>3381</v>
      </c>
      <c r="E2225" s="21">
        <v>8.99</v>
      </c>
      <c r="F2225" s="11">
        <v>0</v>
      </c>
      <c r="G2225" s="10" t="s">
        <v>1082</v>
      </c>
      <c r="H2225" s="22" t="s">
        <v>2467</v>
      </c>
    </row>
    <row r="2226" spans="1:8" x14ac:dyDescent="0.2">
      <c r="A2226" s="6"/>
      <c r="B2226" s="6"/>
      <c r="C2226" s="7"/>
      <c r="D2226" t="s">
        <v>3382</v>
      </c>
      <c r="E2226" s="21">
        <v>8.99</v>
      </c>
      <c r="F2226" s="11">
        <v>0</v>
      </c>
      <c r="G2226" s="10" t="s">
        <v>1082</v>
      </c>
      <c r="H2226" s="22" t="s">
        <v>827</v>
      </c>
    </row>
    <row r="2227" spans="1:8" x14ac:dyDescent="0.2">
      <c r="A2227" s="6"/>
      <c r="B2227" s="6"/>
      <c r="C2227" s="7"/>
      <c r="D2227" t="s">
        <v>3383</v>
      </c>
      <c r="E2227" s="21">
        <v>8.99</v>
      </c>
      <c r="F2227" s="11">
        <v>0</v>
      </c>
      <c r="G2227" s="10" t="s">
        <v>1082</v>
      </c>
      <c r="H2227" s="22" t="s">
        <v>2467</v>
      </c>
    </row>
    <row r="2228" spans="1:8" x14ac:dyDescent="0.2">
      <c r="A2228" s="6"/>
      <c r="B2228" s="6"/>
      <c r="C2228" s="7"/>
      <c r="D2228" t="s">
        <v>3384</v>
      </c>
      <c r="E2228" s="21">
        <v>8.99</v>
      </c>
      <c r="F2228" s="11">
        <v>1</v>
      </c>
      <c r="G2228" s="10" t="s">
        <v>2501</v>
      </c>
      <c r="H2228" s="22" t="s">
        <v>2410</v>
      </c>
    </row>
    <row r="2229" spans="1:8" x14ac:dyDescent="0.2">
      <c r="A2229" s="6"/>
      <c r="B2229" s="6"/>
      <c r="C2229" s="7"/>
      <c r="D2229" t="s">
        <v>3384</v>
      </c>
      <c r="E2229" s="21">
        <v>8.99</v>
      </c>
      <c r="F2229" s="11">
        <v>0</v>
      </c>
      <c r="G2229" s="10" t="s">
        <v>1082</v>
      </c>
      <c r="H2229" s="22" t="s">
        <v>2410</v>
      </c>
    </row>
    <row r="2230" spans="1:8" x14ac:dyDescent="0.2">
      <c r="A2230" s="6"/>
      <c r="B2230" s="6"/>
      <c r="C2230" s="7"/>
      <c r="D2230" t="s">
        <v>3385</v>
      </c>
      <c r="E2230" s="21">
        <v>8.99</v>
      </c>
      <c r="F2230" s="11">
        <v>0</v>
      </c>
      <c r="G2230" s="10" t="s">
        <v>1082</v>
      </c>
      <c r="H2230" s="22" t="s">
        <v>2632</v>
      </c>
    </row>
    <row r="2231" spans="1:8" x14ac:dyDescent="0.2">
      <c r="A2231" s="6"/>
      <c r="B2231" s="6"/>
      <c r="C2231" s="7"/>
      <c r="D2231" t="s">
        <v>3386</v>
      </c>
      <c r="E2231" s="21">
        <v>8.99</v>
      </c>
      <c r="F2231" s="11">
        <v>1</v>
      </c>
      <c r="G2231" s="10" t="s">
        <v>2501</v>
      </c>
      <c r="H2231" s="22" t="s">
        <v>2489</v>
      </c>
    </row>
    <row r="2232" spans="1:8" x14ac:dyDescent="0.2">
      <c r="A2232" s="6"/>
      <c r="B2232" s="6"/>
      <c r="C2232" s="7"/>
      <c r="D2232" t="s">
        <v>3387</v>
      </c>
      <c r="E2232" s="21">
        <v>8.99</v>
      </c>
      <c r="F2232" s="11">
        <v>1</v>
      </c>
      <c r="G2232" s="10" t="s">
        <v>2501</v>
      </c>
      <c r="H2232" s="22" t="s">
        <v>2410</v>
      </c>
    </row>
    <row r="2233" spans="1:8" x14ac:dyDescent="0.2">
      <c r="A2233" s="6"/>
      <c r="B2233" s="6"/>
      <c r="C2233" s="7"/>
      <c r="D2233" t="s">
        <v>3388</v>
      </c>
      <c r="E2233" s="21">
        <v>8.99</v>
      </c>
      <c r="F2233" s="11">
        <v>1</v>
      </c>
      <c r="G2233" s="10" t="s">
        <v>2501</v>
      </c>
      <c r="H2233" s="22" t="s">
        <v>2452</v>
      </c>
    </row>
    <row r="2234" spans="1:8" x14ac:dyDescent="0.2">
      <c r="A2234" s="6"/>
      <c r="B2234" s="6"/>
      <c r="C2234" s="7"/>
      <c r="D2234" t="s">
        <v>3388</v>
      </c>
      <c r="E2234" s="21">
        <v>8.99</v>
      </c>
      <c r="F2234" s="11">
        <v>0</v>
      </c>
      <c r="G2234" s="10" t="s">
        <v>1082</v>
      </c>
      <c r="H2234" s="22" t="s">
        <v>2452</v>
      </c>
    </row>
    <row r="2235" spans="1:8" x14ac:dyDescent="0.2">
      <c r="A2235" s="6"/>
      <c r="B2235" s="6"/>
      <c r="C2235" s="7"/>
      <c r="D2235" t="s">
        <v>3389</v>
      </c>
      <c r="E2235" s="21">
        <v>8.99</v>
      </c>
      <c r="F2235" s="11">
        <v>1</v>
      </c>
      <c r="G2235" s="10" t="s">
        <v>2501</v>
      </c>
      <c r="H2235" s="22" t="s">
        <v>2467</v>
      </c>
    </row>
    <row r="2236" spans="1:8" x14ac:dyDescent="0.2">
      <c r="A2236" s="6"/>
      <c r="B2236" s="6"/>
      <c r="C2236" s="7"/>
      <c r="D2236" t="s">
        <v>3390</v>
      </c>
      <c r="E2236" s="21">
        <v>8.99</v>
      </c>
      <c r="F2236" s="11">
        <v>1</v>
      </c>
      <c r="G2236" s="10" t="s">
        <v>2501</v>
      </c>
      <c r="H2236" s="22" t="s">
        <v>2489</v>
      </c>
    </row>
    <row r="2237" spans="1:8" x14ac:dyDescent="0.2">
      <c r="A2237" s="6"/>
      <c r="B2237" s="6"/>
      <c r="C2237" s="7"/>
      <c r="D2237" t="s">
        <v>3391</v>
      </c>
      <c r="E2237" s="21">
        <v>8.99</v>
      </c>
      <c r="F2237" s="11">
        <v>1</v>
      </c>
      <c r="G2237" s="10" t="s">
        <v>2501</v>
      </c>
      <c r="H2237" s="22" t="s">
        <v>2467</v>
      </c>
    </row>
    <row r="2238" spans="1:8" x14ac:dyDescent="0.2">
      <c r="A2238" s="6"/>
      <c r="B2238" s="6"/>
      <c r="C2238" s="7"/>
      <c r="D2238" t="s">
        <v>3392</v>
      </c>
      <c r="E2238" s="21">
        <v>8.98</v>
      </c>
      <c r="F2238" s="11">
        <v>0</v>
      </c>
      <c r="G2238" s="10" t="s">
        <v>1082</v>
      </c>
      <c r="H2238" s="22" t="s">
        <v>2489</v>
      </c>
    </row>
    <row r="2239" spans="1:8" x14ac:dyDescent="0.2">
      <c r="A2239" s="6"/>
      <c r="B2239" s="6"/>
      <c r="C2239" s="7"/>
      <c r="D2239" t="s">
        <v>3393</v>
      </c>
      <c r="E2239" s="21">
        <v>8.98</v>
      </c>
      <c r="F2239" s="11">
        <v>0</v>
      </c>
      <c r="G2239" s="10" t="s">
        <v>1082</v>
      </c>
      <c r="H2239" s="22" t="s">
        <v>2489</v>
      </c>
    </row>
    <row r="2240" spans="1:8" x14ac:dyDescent="0.2">
      <c r="A2240" s="6"/>
      <c r="B2240" s="6"/>
      <c r="C2240" s="7"/>
      <c r="D2240" t="s">
        <v>3394</v>
      </c>
      <c r="E2240" s="21">
        <v>8.9499999999999993</v>
      </c>
      <c r="F2240" s="11" t="s">
        <v>2418</v>
      </c>
      <c r="G2240" s="11" t="s">
        <v>2418</v>
      </c>
      <c r="H2240" s="22" t="s">
        <v>2589</v>
      </c>
    </row>
    <row r="2241" spans="1:8" x14ac:dyDescent="0.2">
      <c r="A2241" s="6"/>
      <c r="B2241" s="6"/>
      <c r="C2241" s="7"/>
      <c r="D2241" t="s">
        <v>3395</v>
      </c>
      <c r="E2241" s="21">
        <v>8.58</v>
      </c>
      <c r="F2241" s="11">
        <v>0</v>
      </c>
      <c r="G2241" s="10" t="s">
        <v>1082</v>
      </c>
      <c r="H2241" s="22" t="s">
        <v>2489</v>
      </c>
    </row>
    <row r="2242" spans="1:8" x14ac:dyDescent="0.2">
      <c r="A2242" s="6"/>
      <c r="B2242" s="6"/>
      <c r="C2242" s="7"/>
      <c r="D2242" t="s">
        <v>3396</v>
      </c>
      <c r="E2242" s="21">
        <v>8.58</v>
      </c>
      <c r="F2242" s="11">
        <v>0</v>
      </c>
      <c r="G2242" s="10" t="s">
        <v>1082</v>
      </c>
      <c r="H2242" s="22" t="s">
        <v>2489</v>
      </c>
    </row>
    <row r="2243" spans="1:8" x14ac:dyDescent="0.2">
      <c r="A2243" s="6"/>
      <c r="B2243" s="6"/>
      <c r="C2243" s="7"/>
      <c r="D2243" t="s">
        <v>3397</v>
      </c>
      <c r="E2243" s="21">
        <v>8.49</v>
      </c>
      <c r="F2243" s="11">
        <v>1</v>
      </c>
      <c r="G2243" s="10" t="s">
        <v>2501</v>
      </c>
      <c r="H2243" s="22" t="s">
        <v>2545</v>
      </c>
    </row>
    <row r="2244" spans="1:8" x14ac:dyDescent="0.2">
      <c r="A2244" s="6"/>
      <c r="B2244" s="6"/>
      <c r="C2244" s="7"/>
      <c r="D2244" t="s">
        <v>3397</v>
      </c>
      <c r="E2244" s="21">
        <v>8.49</v>
      </c>
      <c r="F2244" s="11">
        <v>0</v>
      </c>
      <c r="G2244" s="10" t="s">
        <v>1082</v>
      </c>
      <c r="H2244" s="22" t="s">
        <v>2545</v>
      </c>
    </row>
    <row r="2245" spans="1:8" x14ac:dyDescent="0.2">
      <c r="A2245" s="6"/>
      <c r="B2245" s="6"/>
      <c r="C2245" s="7"/>
      <c r="D2245" t="s">
        <v>3398</v>
      </c>
      <c r="E2245" s="21">
        <v>8.49</v>
      </c>
      <c r="F2245" s="11">
        <v>1</v>
      </c>
      <c r="G2245" s="10" t="s">
        <v>2501</v>
      </c>
      <c r="H2245" s="22" t="s">
        <v>2410</v>
      </c>
    </row>
    <row r="2246" spans="1:8" x14ac:dyDescent="0.2">
      <c r="A2246" s="6"/>
      <c r="B2246" s="6"/>
      <c r="C2246" s="7"/>
      <c r="D2246" t="s">
        <v>3398</v>
      </c>
      <c r="E2246" s="21">
        <v>8.49</v>
      </c>
      <c r="F2246" s="11">
        <v>0</v>
      </c>
      <c r="G2246" s="10" t="s">
        <v>1082</v>
      </c>
      <c r="H2246" s="22" t="s">
        <v>2410</v>
      </c>
    </row>
    <row r="2247" spans="1:8" x14ac:dyDescent="0.2">
      <c r="A2247" s="6"/>
      <c r="B2247" s="6"/>
      <c r="C2247" s="7"/>
      <c r="D2247" t="s">
        <v>3399</v>
      </c>
      <c r="E2247" s="21">
        <v>8.39</v>
      </c>
      <c r="F2247" s="11">
        <v>1</v>
      </c>
      <c r="G2247" s="10" t="s">
        <v>2501</v>
      </c>
      <c r="H2247" s="22" t="s">
        <v>2410</v>
      </c>
    </row>
    <row r="2248" spans="1:8" x14ac:dyDescent="0.2">
      <c r="A2248" s="6"/>
      <c r="B2248" s="6"/>
      <c r="C2248" s="7"/>
      <c r="D2248" t="s">
        <v>3400</v>
      </c>
      <c r="E2248" s="21">
        <v>8</v>
      </c>
      <c r="F2248" s="11">
        <v>0</v>
      </c>
      <c r="G2248" s="10" t="s">
        <v>1082</v>
      </c>
      <c r="H2248" s="22" t="s">
        <v>2682</v>
      </c>
    </row>
    <row r="2249" spans="1:8" x14ac:dyDescent="0.2">
      <c r="A2249" s="6"/>
      <c r="B2249" s="6"/>
      <c r="C2249" s="7"/>
      <c r="D2249" t="s">
        <v>3401</v>
      </c>
      <c r="E2249" s="21">
        <v>8</v>
      </c>
      <c r="F2249" s="11">
        <v>0</v>
      </c>
      <c r="G2249" s="10" t="s">
        <v>1082</v>
      </c>
      <c r="H2249" s="22" t="s">
        <v>2682</v>
      </c>
    </row>
    <row r="2250" spans="1:8" x14ac:dyDescent="0.2">
      <c r="A2250" s="6"/>
      <c r="B2250" s="6"/>
      <c r="C2250" s="7"/>
      <c r="D2250" t="s">
        <v>3402</v>
      </c>
      <c r="E2250" s="21">
        <v>8</v>
      </c>
      <c r="F2250" s="11">
        <v>0</v>
      </c>
      <c r="G2250" s="10" t="s">
        <v>1082</v>
      </c>
      <c r="H2250" s="22" t="s">
        <v>2489</v>
      </c>
    </row>
    <row r="2251" spans="1:8" x14ac:dyDescent="0.2">
      <c r="A2251" s="6"/>
      <c r="B2251" s="6"/>
      <c r="C2251" s="7"/>
      <c r="D2251" t="s">
        <v>3403</v>
      </c>
      <c r="E2251" s="21">
        <v>8</v>
      </c>
      <c r="F2251" s="11">
        <v>0</v>
      </c>
      <c r="G2251" s="10" t="s">
        <v>1082</v>
      </c>
      <c r="H2251" s="22" t="s">
        <v>2489</v>
      </c>
    </row>
    <row r="2252" spans="1:8" x14ac:dyDescent="0.2">
      <c r="A2252" s="6"/>
      <c r="B2252" s="6"/>
      <c r="C2252" s="7"/>
      <c r="D2252" t="s">
        <v>3404</v>
      </c>
      <c r="E2252" s="21">
        <v>8</v>
      </c>
      <c r="F2252" s="11">
        <v>0</v>
      </c>
      <c r="G2252" s="10" t="s">
        <v>1082</v>
      </c>
      <c r="H2252" s="22" t="s">
        <v>2682</v>
      </c>
    </row>
    <row r="2253" spans="1:8" x14ac:dyDescent="0.2">
      <c r="A2253" s="6"/>
      <c r="B2253" s="6"/>
      <c r="C2253" s="7"/>
      <c r="D2253" t="s">
        <v>3405</v>
      </c>
      <c r="E2253" s="21">
        <v>8</v>
      </c>
      <c r="F2253" s="11" t="s">
        <v>2418</v>
      </c>
      <c r="G2253" s="11" t="s">
        <v>2418</v>
      </c>
      <c r="H2253" s="22" t="s">
        <v>2589</v>
      </c>
    </row>
    <row r="2254" spans="1:8" x14ac:dyDescent="0.2">
      <c r="A2254" s="6"/>
      <c r="B2254" s="6"/>
      <c r="C2254" s="7"/>
      <c r="D2254" t="s">
        <v>3406</v>
      </c>
      <c r="E2254" s="21">
        <v>8</v>
      </c>
      <c r="F2254" s="11">
        <v>0</v>
      </c>
      <c r="G2254" s="10" t="s">
        <v>1082</v>
      </c>
      <c r="H2254" s="22" t="s">
        <v>2489</v>
      </c>
    </row>
    <row r="2255" spans="1:8" x14ac:dyDescent="0.2">
      <c r="A2255" s="6"/>
      <c r="B2255" s="6"/>
      <c r="C2255" s="7"/>
      <c r="D2255" t="s">
        <v>3407</v>
      </c>
      <c r="E2255" s="21">
        <v>8</v>
      </c>
      <c r="F2255" s="11">
        <v>1</v>
      </c>
      <c r="G2255" s="10" t="s">
        <v>2501</v>
      </c>
      <c r="H2255" s="22" t="s">
        <v>2489</v>
      </c>
    </row>
    <row r="2256" spans="1:8" x14ac:dyDescent="0.2">
      <c r="A2256" s="6"/>
      <c r="B2256" s="6"/>
      <c r="C2256" s="7"/>
      <c r="D2256" t="s">
        <v>3408</v>
      </c>
      <c r="E2256" s="21">
        <v>8</v>
      </c>
      <c r="F2256" s="11">
        <v>1</v>
      </c>
      <c r="G2256" s="10" t="s">
        <v>2501</v>
      </c>
      <c r="H2256" s="22" t="s">
        <v>2489</v>
      </c>
    </row>
    <row r="2257" spans="1:8" x14ac:dyDescent="0.2">
      <c r="A2257" s="6"/>
      <c r="B2257" s="6"/>
      <c r="C2257" s="7"/>
      <c r="D2257" t="s">
        <v>3409</v>
      </c>
      <c r="E2257" s="21">
        <v>8</v>
      </c>
      <c r="F2257" s="11">
        <v>1</v>
      </c>
      <c r="G2257" s="10" t="s">
        <v>3014</v>
      </c>
      <c r="H2257" s="22" t="s">
        <v>2682</v>
      </c>
    </row>
    <row r="2258" spans="1:8" x14ac:dyDescent="0.2">
      <c r="A2258" s="6"/>
      <c r="B2258" s="6"/>
      <c r="C2258" s="7"/>
      <c r="D2258" t="s">
        <v>3410</v>
      </c>
      <c r="E2258" s="21">
        <v>8</v>
      </c>
      <c r="F2258" s="11">
        <v>0</v>
      </c>
      <c r="G2258" s="10" t="s">
        <v>1082</v>
      </c>
      <c r="H2258" s="22" t="s">
        <v>2467</v>
      </c>
    </row>
    <row r="2259" spans="1:8" x14ac:dyDescent="0.2">
      <c r="A2259" s="6"/>
      <c r="B2259" s="6"/>
      <c r="C2259" s="7"/>
      <c r="D2259" t="s">
        <v>3411</v>
      </c>
      <c r="E2259" s="21">
        <v>8</v>
      </c>
      <c r="F2259" s="11">
        <v>0</v>
      </c>
      <c r="G2259" s="10" t="s">
        <v>1082</v>
      </c>
      <c r="H2259" s="22" t="s">
        <v>2467</v>
      </c>
    </row>
    <row r="2260" spans="1:8" x14ac:dyDescent="0.2">
      <c r="A2260" s="6"/>
      <c r="B2260" s="6"/>
      <c r="C2260" s="7"/>
      <c r="D2260" t="s">
        <v>3412</v>
      </c>
      <c r="E2260" s="21">
        <v>8</v>
      </c>
      <c r="F2260" s="11">
        <v>1</v>
      </c>
      <c r="G2260" s="10" t="s">
        <v>2501</v>
      </c>
      <c r="H2260" s="22" t="s">
        <v>2467</v>
      </c>
    </row>
    <row r="2261" spans="1:8" x14ac:dyDescent="0.2">
      <c r="A2261" s="6"/>
      <c r="B2261" s="6"/>
      <c r="C2261" s="7"/>
      <c r="D2261" t="s">
        <v>3412</v>
      </c>
      <c r="E2261" s="21">
        <v>8</v>
      </c>
      <c r="F2261" s="11">
        <v>0</v>
      </c>
      <c r="G2261" s="10" t="s">
        <v>1082</v>
      </c>
      <c r="H2261" s="22" t="s">
        <v>2467</v>
      </c>
    </row>
    <row r="2262" spans="1:8" x14ac:dyDescent="0.2">
      <c r="A2262" s="6"/>
      <c r="B2262" s="6"/>
      <c r="C2262" s="7"/>
      <c r="D2262" t="s">
        <v>3413</v>
      </c>
      <c r="E2262" s="21">
        <v>8</v>
      </c>
      <c r="F2262" s="11">
        <v>10</v>
      </c>
      <c r="G2262" s="10" t="s">
        <v>2450</v>
      </c>
      <c r="H2262" s="22" t="s">
        <v>2430</v>
      </c>
    </row>
    <row r="2263" spans="1:8" x14ac:dyDescent="0.2">
      <c r="A2263" s="6"/>
      <c r="B2263" s="6"/>
      <c r="C2263" s="7"/>
      <c r="D2263" t="s">
        <v>3414</v>
      </c>
      <c r="E2263" s="21">
        <v>8</v>
      </c>
      <c r="F2263" s="11">
        <v>1</v>
      </c>
      <c r="G2263" s="10" t="s">
        <v>2501</v>
      </c>
      <c r="H2263" s="22" t="s">
        <v>2489</v>
      </c>
    </row>
    <row r="2264" spans="1:8" x14ac:dyDescent="0.2">
      <c r="A2264" s="6"/>
      <c r="B2264" s="6"/>
      <c r="C2264" s="7"/>
      <c r="D2264" t="s">
        <v>3415</v>
      </c>
      <c r="E2264" s="21">
        <v>8</v>
      </c>
      <c r="F2264" s="11">
        <v>1</v>
      </c>
      <c r="G2264" s="10" t="s">
        <v>3014</v>
      </c>
      <c r="H2264" s="22" t="s">
        <v>2682</v>
      </c>
    </row>
    <row r="2265" spans="1:8" x14ac:dyDescent="0.2">
      <c r="A2265" s="6"/>
      <c r="B2265" s="6"/>
      <c r="C2265" s="7"/>
      <c r="D2265" t="s">
        <v>3415</v>
      </c>
      <c r="E2265" s="21">
        <v>8</v>
      </c>
      <c r="F2265" s="11">
        <v>0</v>
      </c>
      <c r="G2265" s="10" t="s">
        <v>1082</v>
      </c>
      <c r="H2265" s="22" t="s">
        <v>2682</v>
      </c>
    </row>
    <row r="2266" spans="1:8" x14ac:dyDescent="0.2">
      <c r="A2266" s="6"/>
      <c r="B2266" s="6"/>
      <c r="C2266" s="7"/>
      <c r="D2266" t="s">
        <v>3416</v>
      </c>
      <c r="E2266" s="21">
        <v>8</v>
      </c>
      <c r="F2266" s="11">
        <v>1</v>
      </c>
      <c r="G2266" s="10" t="s">
        <v>2501</v>
      </c>
      <c r="H2266" s="22" t="s">
        <v>2489</v>
      </c>
    </row>
    <row r="2267" spans="1:8" x14ac:dyDescent="0.2">
      <c r="A2267" s="6"/>
      <c r="B2267" s="6"/>
      <c r="C2267" s="7"/>
      <c r="D2267" t="s">
        <v>3416</v>
      </c>
      <c r="E2267" s="21">
        <v>8</v>
      </c>
      <c r="F2267" s="11">
        <v>0</v>
      </c>
      <c r="G2267" s="10" t="s">
        <v>1082</v>
      </c>
      <c r="H2267" s="22" t="s">
        <v>2489</v>
      </c>
    </row>
    <row r="2268" spans="1:8" x14ac:dyDescent="0.2">
      <c r="A2268" s="6"/>
      <c r="B2268" s="6"/>
      <c r="C2268" s="7"/>
      <c r="D2268" t="s">
        <v>3417</v>
      </c>
      <c r="E2268" s="21">
        <v>8</v>
      </c>
      <c r="F2268" s="11">
        <v>1</v>
      </c>
      <c r="G2268" s="10" t="s">
        <v>2501</v>
      </c>
      <c r="H2268" s="22" t="s">
        <v>2489</v>
      </c>
    </row>
    <row r="2269" spans="1:8" x14ac:dyDescent="0.2">
      <c r="A2269" s="6"/>
      <c r="B2269" s="6"/>
      <c r="C2269" s="7"/>
      <c r="D2269" t="s">
        <v>3417</v>
      </c>
      <c r="E2269" s="21">
        <v>8</v>
      </c>
      <c r="F2269" s="11">
        <v>0</v>
      </c>
      <c r="G2269" s="10" t="s">
        <v>1082</v>
      </c>
      <c r="H2269" s="22" t="s">
        <v>2489</v>
      </c>
    </row>
    <row r="2270" spans="1:8" x14ac:dyDescent="0.2">
      <c r="A2270" s="6"/>
      <c r="B2270" s="6"/>
      <c r="C2270" s="7"/>
      <c r="D2270" t="s">
        <v>3418</v>
      </c>
      <c r="E2270" s="21">
        <v>8</v>
      </c>
      <c r="F2270" s="11">
        <v>1</v>
      </c>
      <c r="G2270" s="10" t="s">
        <v>2501</v>
      </c>
      <c r="H2270" s="22" t="s">
        <v>2489</v>
      </c>
    </row>
    <row r="2271" spans="1:8" x14ac:dyDescent="0.2">
      <c r="A2271" s="6"/>
      <c r="B2271" s="6"/>
      <c r="C2271" s="7"/>
      <c r="D2271" t="s">
        <v>3419</v>
      </c>
      <c r="E2271" s="21">
        <v>8</v>
      </c>
      <c r="F2271" s="11">
        <v>1</v>
      </c>
      <c r="G2271" s="10" t="s">
        <v>2501</v>
      </c>
      <c r="H2271" s="22" t="s">
        <v>2489</v>
      </c>
    </row>
    <row r="2272" spans="1:8" x14ac:dyDescent="0.2">
      <c r="A2272" s="6"/>
      <c r="B2272" s="6"/>
      <c r="C2272" s="7"/>
      <c r="D2272" t="s">
        <v>3419</v>
      </c>
      <c r="E2272" s="21">
        <v>8</v>
      </c>
      <c r="F2272" s="11">
        <v>0</v>
      </c>
      <c r="G2272" s="10" t="s">
        <v>1082</v>
      </c>
      <c r="H2272" s="22" t="s">
        <v>2489</v>
      </c>
    </row>
    <row r="2273" spans="1:8" x14ac:dyDescent="0.2">
      <c r="A2273" s="6"/>
      <c r="B2273" s="6"/>
      <c r="C2273" s="7"/>
      <c r="D2273" t="s">
        <v>3420</v>
      </c>
      <c r="E2273" s="21">
        <v>8</v>
      </c>
      <c r="F2273" s="11">
        <v>1</v>
      </c>
      <c r="G2273" s="10" t="s">
        <v>2501</v>
      </c>
      <c r="H2273" s="22" t="s">
        <v>2489</v>
      </c>
    </row>
    <row r="2274" spans="1:8" x14ac:dyDescent="0.2">
      <c r="A2274" s="6"/>
      <c r="B2274" s="6"/>
      <c r="C2274" s="7"/>
      <c r="D2274" t="s">
        <v>3420</v>
      </c>
      <c r="E2274" s="21">
        <v>8</v>
      </c>
      <c r="F2274" s="11">
        <v>0</v>
      </c>
      <c r="G2274" s="10" t="s">
        <v>1082</v>
      </c>
      <c r="H2274" s="22" t="s">
        <v>2489</v>
      </c>
    </row>
    <row r="2275" spans="1:8" x14ac:dyDescent="0.2">
      <c r="A2275" s="6"/>
      <c r="B2275" s="6"/>
      <c r="C2275" s="7"/>
      <c r="D2275" t="s">
        <v>3421</v>
      </c>
      <c r="E2275" s="21">
        <v>8</v>
      </c>
      <c r="F2275" s="11">
        <v>1</v>
      </c>
      <c r="G2275" s="10" t="s">
        <v>2501</v>
      </c>
      <c r="H2275" s="22" t="s">
        <v>2489</v>
      </c>
    </row>
    <row r="2276" spans="1:8" x14ac:dyDescent="0.2">
      <c r="A2276" s="6"/>
      <c r="B2276" s="6"/>
      <c r="C2276" s="7"/>
      <c r="D2276" t="s">
        <v>3421</v>
      </c>
      <c r="E2276" s="21">
        <v>8</v>
      </c>
      <c r="F2276" s="11">
        <v>0</v>
      </c>
      <c r="G2276" s="10" t="s">
        <v>1082</v>
      </c>
      <c r="H2276" s="22" t="s">
        <v>2489</v>
      </c>
    </row>
    <row r="2277" spans="1:8" x14ac:dyDescent="0.2">
      <c r="A2277" s="6"/>
      <c r="B2277" s="6"/>
      <c r="C2277" s="7"/>
      <c r="D2277" t="s">
        <v>3422</v>
      </c>
      <c r="E2277" s="21">
        <v>8</v>
      </c>
      <c r="F2277" s="11">
        <v>1</v>
      </c>
      <c r="G2277" s="10" t="s">
        <v>2501</v>
      </c>
      <c r="H2277" s="22" t="s">
        <v>2489</v>
      </c>
    </row>
    <row r="2278" spans="1:8" x14ac:dyDescent="0.2">
      <c r="A2278" s="6"/>
      <c r="B2278" s="6"/>
      <c r="C2278" s="7"/>
      <c r="D2278" t="s">
        <v>3423</v>
      </c>
      <c r="E2278" s="21">
        <v>8</v>
      </c>
      <c r="F2278" s="11">
        <v>0</v>
      </c>
      <c r="G2278" s="10" t="s">
        <v>1082</v>
      </c>
      <c r="H2278" s="22" t="s">
        <v>2489</v>
      </c>
    </row>
    <row r="2279" spans="1:8" x14ac:dyDescent="0.2">
      <c r="A2279" s="6"/>
      <c r="B2279" s="6"/>
      <c r="C2279" s="7"/>
      <c r="D2279" t="s">
        <v>3424</v>
      </c>
      <c r="E2279" s="21">
        <v>8</v>
      </c>
      <c r="F2279" s="11">
        <v>1</v>
      </c>
      <c r="G2279" s="10" t="s">
        <v>2501</v>
      </c>
      <c r="H2279" s="22" t="s">
        <v>2489</v>
      </c>
    </row>
    <row r="2280" spans="1:8" x14ac:dyDescent="0.2">
      <c r="A2280" s="6"/>
      <c r="B2280" s="6"/>
      <c r="C2280" s="7"/>
      <c r="D2280" t="s">
        <v>3424</v>
      </c>
      <c r="E2280" s="21">
        <v>8</v>
      </c>
      <c r="F2280" s="11">
        <v>0</v>
      </c>
      <c r="G2280" s="10" t="s">
        <v>1082</v>
      </c>
      <c r="H2280" s="22" t="s">
        <v>2489</v>
      </c>
    </row>
    <row r="2281" spans="1:8" x14ac:dyDescent="0.2">
      <c r="A2281" s="6"/>
      <c r="B2281" s="6"/>
      <c r="C2281" s="7"/>
      <c r="D2281" t="s">
        <v>3425</v>
      </c>
      <c r="E2281" s="21">
        <v>8</v>
      </c>
      <c r="F2281" s="11">
        <v>1</v>
      </c>
      <c r="G2281" s="10" t="s">
        <v>2501</v>
      </c>
      <c r="H2281" s="22" t="s">
        <v>2489</v>
      </c>
    </row>
    <row r="2282" spans="1:8" x14ac:dyDescent="0.2">
      <c r="A2282" s="6"/>
      <c r="B2282" s="6"/>
      <c r="C2282" s="7"/>
      <c r="D2282" t="s">
        <v>3425</v>
      </c>
      <c r="E2282" s="21">
        <v>8</v>
      </c>
      <c r="F2282" s="11">
        <v>0</v>
      </c>
      <c r="G2282" s="10" t="s">
        <v>1082</v>
      </c>
      <c r="H2282" s="22" t="s">
        <v>2489</v>
      </c>
    </row>
    <row r="2283" spans="1:8" x14ac:dyDescent="0.2">
      <c r="A2283" s="6"/>
      <c r="B2283" s="6"/>
      <c r="C2283" s="7"/>
      <c r="D2283" t="s">
        <v>3426</v>
      </c>
      <c r="E2283" s="21">
        <v>8</v>
      </c>
      <c r="F2283" s="11">
        <v>1</v>
      </c>
      <c r="G2283" s="10" t="s">
        <v>2501</v>
      </c>
      <c r="H2283" s="22" t="s">
        <v>2489</v>
      </c>
    </row>
    <row r="2284" spans="1:8" x14ac:dyDescent="0.2">
      <c r="A2284" s="6"/>
      <c r="B2284" s="6"/>
      <c r="C2284" s="7"/>
      <c r="D2284" t="s">
        <v>3426</v>
      </c>
      <c r="E2284" s="21">
        <v>8</v>
      </c>
      <c r="F2284" s="11">
        <v>0</v>
      </c>
      <c r="G2284" s="10" t="s">
        <v>1082</v>
      </c>
      <c r="H2284" s="22" t="s">
        <v>2489</v>
      </c>
    </row>
    <row r="2285" spans="1:8" x14ac:dyDescent="0.2">
      <c r="A2285" s="6"/>
      <c r="B2285" s="6"/>
      <c r="C2285" s="7"/>
      <c r="D2285" t="s">
        <v>3427</v>
      </c>
      <c r="E2285" s="21">
        <v>8</v>
      </c>
      <c r="F2285" s="11">
        <v>1</v>
      </c>
      <c r="G2285" s="10" t="s">
        <v>2501</v>
      </c>
      <c r="H2285" s="22" t="s">
        <v>2489</v>
      </c>
    </row>
    <row r="2286" spans="1:8" x14ac:dyDescent="0.2">
      <c r="A2286" s="6"/>
      <c r="B2286" s="6"/>
      <c r="C2286" s="7"/>
      <c r="D2286" t="s">
        <v>3427</v>
      </c>
      <c r="E2286" s="21">
        <v>8</v>
      </c>
      <c r="F2286" s="11">
        <v>0</v>
      </c>
      <c r="G2286" s="10" t="s">
        <v>1082</v>
      </c>
      <c r="H2286" s="22" t="s">
        <v>2489</v>
      </c>
    </row>
    <row r="2287" spans="1:8" x14ac:dyDescent="0.2">
      <c r="A2287" s="6"/>
      <c r="B2287" s="6"/>
      <c r="C2287" s="7"/>
      <c r="D2287" s="25" t="s">
        <v>3428</v>
      </c>
      <c r="E2287" s="26">
        <v>8</v>
      </c>
      <c r="F2287" s="27" t="s">
        <v>2715</v>
      </c>
      <c r="G2287" s="28" t="s">
        <v>2412</v>
      </c>
      <c r="H2287" s="22" t="s">
        <v>827</v>
      </c>
    </row>
    <row r="2288" spans="1:8" x14ac:dyDescent="0.2">
      <c r="A2288" s="6"/>
      <c r="B2288" s="6"/>
      <c r="C2288" s="7"/>
      <c r="D2288" t="s">
        <v>3429</v>
      </c>
      <c r="E2288" s="21">
        <v>8</v>
      </c>
      <c r="F2288" s="11">
        <v>1</v>
      </c>
      <c r="G2288" s="10" t="s">
        <v>2501</v>
      </c>
      <c r="H2288" s="22" t="s">
        <v>2489</v>
      </c>
    </row>
    <row r="2289" spans="1:8" x14ac:dyDescent="0.2">
      <c r="A2289" s="6"/>
      <c r="B2289" s="6"/>
      <c r="C2289" s="7"/>
      <c r="D2289" t="s">
        <v>3430</v>
      </c>
      <c r="E2289" s="21">
        <v>8</v>
      </c>
      <c r="F2289" s="11">
        <v>0</v>
      </c>
      <c r="G2289" s="10" t="s">
        <v>1082</v>
      </c>
      <c r="H2289" s="22" t="s">
        <v>2489</v>
      </c>
    </row>
    <row r="2290" spans="1:8" x14ac:dyDescent="0.2">
      <c r="A2290" s="6"/>
      <c r="B2290" s="6"/>
      <c r="C2290" s="7"/>
      <c r="D2290" t="s">
        <v>3431</v>
      </c>
      <c r="E2290" s="21">
        <v>8</v>
      </c>
      <c r="F2290" s="11">
        <v>1</v>
      </c>
      <c r="G2290" s="10" t="s">
        <v>2501</v>
      </c>
      <c r="H2290" s="22" t="s">
        <v>2489</v>
      </c>
    </row>
    <row r="2291" spans="1:8" x14ac:dyDescent="0.2">
      <c r="A2291" s="6"/>
      <c r="B2291" s="6"/>
      <c r="C2291" s="7"/>
      <c r="D2291" t="s">
        <v>3432</v>
      </c>
      <c r="E2291" s="21">
        <v>8</v>
      </c>
      <c r="F2291" s="11">
        <v>1</v>
      </c>
      <c r="G2291" s="10" t="s">
        <v>3014</v>
      </c>
      <c r="H2291" s="22" t="s">
        <v>2682</v>
      </c>
    </row>
    <row r="2292" spans="1:8" x14ac:dyDescent="0.2">
      <c r="A2292" s="6"/>
      <c r="B2292" s="6"/>
      <c r="C2292" s="7"/>
      <c r="D2292" t="s">
        <v>3432</v>
      </c>
      <c r="E2292" s="21">
        <v>8</v>
      </c>
      <c r="F2292" s="11">
        <v>0</v>
      </c>
      <c r="G2292" s="10" t="s">
        <v>1082</v>
      </c>
      <c r="H2292" s="22" t="s">
        <v>2682</v>
      </c>
    </row>
    <row r="2293" spans="1:8" x14ac:dyDescent="0.2">
      <c r="A2293" s="6"/>
      <c r="B2293" s="6"/>
      <c r="C2293" s="7"/>
      <c r="D2293" t="s">
        <v>3433</v>
      </c>
      <c r="E2293" s="21">
        <v>7.99</v>
      </c>
      <c r="F2293" s="11" t="s">
        <v>2418</v>
      </c>
      <c r="G2293" s="11" t="s">
        <v>2418</v>
      </c>
      <c r="H2293" s="22" t="s">
        <v>2401</v>
      </c>
    </row>
    <row r="2294" spans="1:8" x14ac:dyDescent="0.2">
      <c r="A2294" s="6"/>
      <c r="B2294" s="6"/>
      <c r="C2294" s="7"/>
      <c r="D2294" t="s">
        <v>3434</v>
      </c>
      <c r="E2294" s="21">
        <v>7.99</v>
      </c>
      <c r="F2294" s="11">
        <v>1</v>
      </c>
      <c r="G2294" s="10" t="s">
        <v>2501</v>
      </c>
      <c r="H2294" s="22" t="s">
        <v>2452</v>
      </c>
    </row>
    <row r="2295" spans="1:8" x14ac:dyDescent="0.2">
      <c r="A2295" s="6"/>
      <c r="B2295" s="6"/>
      <c r="C2295" s="7"/>
      <c r="D2295" t="s">
        <v>3435</v>
      </c>
      <c r="E2295" s="21">
        <v>7.99</v>
      </c>
      <c r="F2295" s="11">
        <v>1</v>
      </c>
      <c r="G2295" s="10" t="s">
        <v>2501</v>
      </c>
      <c r="H2295" s="22" t="s">
        <v>2410</v>
      </c>
    </row>
    <row r="2296" spans="1:8" x14ac:dyDescent="0.2">
      <c r="A2296" s="6"/>
      <c r="B2296" s="6"/>
      <c r="C2296" s="7"/>
      <c r="D2296" t="s">
        <v>3436</v>
      </c>
      <c r="E2296" s="21">
        <v>7.99</v>
      </c>
      <c r="F2296" s="11">
        <v>1</v>
      </c>
      <c r="G2296" s="10" t="s">
        <v>2501</v>
      </c>
      <c r="H2296" s="22" t="s">
        <v>2452</v>
      </c>
    </row>
    <row r="2297" spans="1:8" x14ac:dyDescent="0.2">
      <c r="A2297" s="6"/>
      <c r="B2297" s="6"/>
      <c r="C2297" s="7"/>
      <c r="D2297" t="s">
        <v>3436</v>
      </c>
      <c r="E2297" s="21">
        <v>7.99</v>
      </c>
      <c r="F2297" s="11">
        <v>0</v>
      </c>
      <c r="G2297" s="10" t="s">
        <v>1082</v>
      </c>
      <c r="H2297" s="22" t="s">
        <v>2452</v>
      </c>
    </row>
    <row r="2298" spans="1:8" x14ac:dyDescent="0.2">
      <c r="A2298" s="6"/>
      <c r="B2298" s="6"/>
      <c r="C2298" s="7"/>
      <c r="D2298" t="s">
        <v>3437</v>
      </c>
      <c r="E2298" s="21">
        <v>7.99</v>
      </c>
      <c r="F2298" s="11">
        <v>1</v>
      </c>
      <c r="G2298" s="10" t="s">
        <v>2501</v>
      </c>
      <c r="H2298" s="22" t="s">
        <v>2452</v>
      </c>
    </row>
    <row r="2299" spans="1:8" x14ac:dyDescent="0.2">
      <c r="A2299" s="6"/>
      <c r="B2299" s="6"/>
      <c r="C2299" s="7"/>
      <c r="D2299" t="s">
        <v>3438</v>
      </c>
      <c r="E2299" s="21">
        <v>7.99</v>
      </c>
      <c r="F2299" s="11">
        <v>1</v>
      </c>
      <c r="G2299" s="10" t="s">
        <v>2501</v>
      </c>
      <c r="H2299" s="22" t="s">
        <v>2452</v>
      </c>
    </row>
    <row r="2300" spans="1:8" x14ac:dyDescent="0.2">
      <c r="A2300" s="6"/>
      <c r="B2300" s="6"/>
      <c r="C2300" s="7"/>
      <c r="D2300" t="s">
        <v>3438</v>
      </c>
      <c r="E2300" s="21">
        <v>7.99</v>
      </c>
      <c r="F2300" s="11">
        <v>0</v>
      </c>
      <c r="G2300" s="10" t="s">
        <v>1082</v>
      </c>
      <c r="H2300" s="22" t="s">
        <v>2452</v>
      </c>
    </row>
    <row r="2301" spans="1:8" x14ac:dyDescent="0.2">
      <c r="A2301" s="6"/>
      <c r="B2301" s="6"/>
      <c r="C2301" s="7"/>
      <c r="D2301" t="s">
        <v>3439</v>
      </c>
      <c r="E2301" s="21">
        <v>7.98</v>
      </c>
      <c r="F2301" s="11">
        <v>0</v>
      </c>
      <c r="G2301" s="10" t="s">
        <v>1082</v>
      </c>
      <c r="H2301" s="22" t="s">
        <v>2632</v>
      </c>
    </row>
    <row r="2302" spans="1:8" x14ac:dyDescent="0.2">
      <c r="A2302" s="6"/>
      <c r="B2302" s="6"/>
      <c r="C2302" s="7"/>
      <c r="D2302" t="s">
        <v>3440</v>
      </c>
      <c r="E2302" s="21">
        <v>7.98</v>
      </c>
      <c r="F2302" s="11">
        <v>0</v>
      </c>
      <c r="G2302" s="10" t="s">
        <v>1082</v>
      </c>
      <c r="H2302" s="22" t="s">
        <v>2489</v>
      </c>
    </row>
    <row r="2303" spans="1:8" x14ac:dyDescent="0.2">
      <c r="A2303" s="6"/>
      <c r="B2303" s="6"/>
      <c r="C2303" s="7"/>
      <c r="D2303" t="s">
        <v>3441</v>
      </c>
      <c r="E2303" s="21">
        <v>7.98</v>
      </c>
      <c r="F2303" s="11">
        <v>0</v>
      </c>
      <c r="G2303" s="10" t="s">
        <v>1082</v>
      </c>
      <c r="H2303" s="22" t="s">
        <v>2489</v>
      </c>
    </row>
    <row r="2304" spans="1:8" x14ac:dyDescent="0.2">
      <c r="A2304" s="6"/>
      <c r="B2304" s="6"/>
      <c r="C2304" s="7"/>
      <c r="D2304" t="s">
        <v>3442</v>
      </c>
      <c r="E2304" s="21">
        <v>7.96</v>
      </c>
      <c r="F2304" s="11">
        <v>0</v>
      </c>
      <c r="G2304" s="10" t="s">
        <v>1082</v>
      </c>
      <c r="H2304" s="22" t="s">
        <v>2489</v>
      </c>
    </row>
    <row r="2305" spans="1:8" x14ac:dyDescent="0.2">
      <c r="A2305" s="6"/>
      <c r="B2305" s="6"/>
      <c r="C2305" s="7"/>
      <c r="D2305" t="s">
        <v>3443</v>
      </c>
      <c r="E2305" s="21">
        <v>7.49</v>
      </c>
      <c r="F2305" s="11">
        <v>0</v>
      </c>
      <c r="G2305" s="10" t="s">
        <v>1082</v>
      </c>
      <c r="H2305" s="22" t="s">
        <v>2489</v>
      </c>
    </row>
    <row r="2306" spans="1:8" x14ac:dyDescent="0.2">
      <c r="A2306" s="6"/>
      <c r="B2306" s="6"/>
      <c r="C2306" s="7"/>
      <c r="D2306" t="s">
        <v>3444</v>
      </c>
      <c r="E2306" s="21">
        <v>7.48</v>
      </c>
      <c r="F2306" s="11">
        <v>1</v>
      </c>
      <c r="G2306" s="10" t="s">
        <v>2501</v>
      </c>
      <c r="H2306" s="22" t="s">
        <v>2452</v>
      </c>
    </row>
    <row r="2307" spans="1:8" x14ac:dyDescent="0.2">
      <c r="A2307" s="6"/>
      <c r="B2307" s="6"/>
      <c r="C2307" s="7"/>
      <c r="D2307" t="s">
        <v>3445</v>
      </c>
      <c r="E2307" s="21">
        <v>7.38</v>
      </c>
      <c r="F2307" s="11">
        <v>0</v>
      </c>
      <c r="G2307" s="10" t="s">
        <v>1082</v>
      </c>
      <c r="H2307" s="22" t="s">
        <v>2489</v>
      </c>
    </row>
    <row r="2308" spans="1:8" x14ac:dyDescent="0.2">
      <c r="A2308" s="6"/>
      <c r="B2308" s="6"/>
      <c r="C2308" s="7"/>
      <c r="D2308" t="s">
        <v>3446</v>
      </c>
      <c r="E2308" s="21">
        <v>7.29</v>
      </c>
      <c r="F2308" s="11">
        <v>1</v>
      </c>
      <c r="G2308" s="10" t="s">
        <v>2501</v>
      </c>
      <c r="H2308" s="22" t="s">
        <v>2410</v>
      </c>
    </row>
    <row r="2309" spans="1:8" x14ac:dyDescent="0.2">
      <c r="A2309" s="6"/>
      <c r="B2309" s="6"/>
      <c r="C2309" s="7"/>
      <c r="D2309" t="s">
        <v>3447</v>
      </c>
      <c r="E2309" s="21">
        <v>7.29</v>
      </c>
      <c r="F2309" s="11">
        <v>1</v>
      </c>
      <c r="G2309" s="10" t="s">
        <v>2501</v>
      </c>
      <c r="H2309" s="22" t="s">
        <v>2545</v>
      </c>
    </row>
    <row r="2310" spans="1:8" x14ac:dyDescent="0.2">
      <c r="A2310" s="6"/>
      <c r="B2310" s="6"/>
      <c r="C2310" s="7"/>
      <c r="D2310" t="s">
        <v>3447</v>
      </c>
      <c r="E2310" s="21">
        <v>7.29</v>
      </c>
      <c r="F2310" s="11">
        <v>0</v>
      </c>
      <c r="G2310" s="10" t="s">
        <v>1082</v>
      </c>
      <c r="H2310" s="22" t="s">
        <v>2545</v>
      </c>
    </row>
    <row r="2311" spans="1:8" x14ac:dyDescent="0.2">
      <c r="A2311" s="6"/>
      <c r="B2311" s="6"/>
      <c r="C2311" s="7"/>
      <c r="D2311" t="s">
        <v>3448</v>
      </c>
      <c r="E2311" s="21">
        <v>7.29</v>
      </c>
      <c r="F2311" s="11">
        <v>1</v>
      </c>
      <c r="G2311" s="10" t="s">
        <v>2501</v>
      </c>
      <c r="H2311" s="22" t="s">
        <v>2410</v>
      </c>
    </row>
    <row r="2312" spans="1:8" x14ac:dyDescent="0.2">
      <c r="A2312" s="6"/>
      <c r="B2312" s="6"/>
      <c r="C2312" s="7"/>
      <c r="D2312" t="s">
        <v>3448</v>
      </c>
      <c r="E2312" s="21">
        <v>7.29</v>
      </c>
      <c r="F2312" s="11">
        <v>0</v>
      </c>
      <c r="G2312" s="10" t="s">
        <v>1082</v>
      </c>
      <c r="H2312" s="22" t="s">
        <v>2410</v>
      </c>
    </row>
    <row r="2313" spans="1:8" x14ac:dyDescent="0.2">
      <c r="A2313" s="6"/>
      <c r="B2313" s="6"/>
      <c r="C2313" s="7"/>
      <c r="D2313" t="s">
        <v>3449</v>
      </c>
      <c r="E2313" s="21">
        <v>7</v>
      </c>
      <c r="F2313" s="11">
        <v>1</v>
      </c>
      <c r="G2313" s="10" t="s">
        <v>2501</v>
      </c>
      <c r="H2313" s="22" t="s">
        <v>2489</v>
      </c>
    </row>
    <row r="2314" spans="1:8" x14ac:dyDescent="0.2">
      <c r="A2314" s="6"/>
      <c r="B2314" s="6"/>
      <c r="C2314" s="7"/>
      <c r="D2314" t="s">
        <v>3450</v>
      </c>
      <c r="E2314" s="21">
        <v>7</v>
      </c>
      <c r="F2314" s="11">
        <v>0</v>
      </c>
      <c r="G2314" s="10" t="s">
        <v>1082</v>
      </c>
      <c r="H2314" s="22" t="s">
        <v>2489</v>
      </c>
    </row>
    <row r="2315" spans="1:8" x14ac:dyDescent="0.2">
      <c r="A2315" s="6"/>
      <c r="B2315" s="6"/>
      <c r="C2315" s="7"/>
      <c r="D2315" t="s">
        <v>3451</v>
      </c>
      <c r="E2315" s="21">
        <v>7</v>
      </c>
      <c r="F2315" s="11">
        <v>0</v>
      </c>
      <c r="G2315" s="10" t="s">
        <v>1082</v>
      </c>
      <c r="H2315" s="22" t="s">
        <v>2489</v>
      </c>
    </row>
    <row r="2316" spans="1:8" x14ac:dyDescent="0.2">
      <c r="A2316" s="6"/>
      <c r="B2316" s="6"/>
      <c r="C2316" s="7"/>
      <c r="D2316" t="s">
        <v>3452</v>
      </c>
      <c r="E2316" s="21">
        <v>7</v>
      </c>
      <c r="F2316" s="11">
        <v>1</v>
      </c>
      <c r="G2316" s="10" t="s">
        <v>3014</v>
      </c>
      <c r="H2316" s="22" t="s">
        <v>2489</v>
      </c>
    </row>
    <row r="2317" spans="1:8" x14ac:dyDescent="0.2">
      <c r="A2317" s="6"/>
      <c r="B2317" s="6"/>
      <c r="C2317" s="7"/>
      <c r="D2317" t="s">
        <v>3453</v>
      </c>
      <c r="E2317" s="21">
        <v>7</v>
      </c>
      <c r="F2317" s="11">
        <v>1</v>
      </c>
      <c r="G2317" s="10" t="s">
        <v>2501</v>
      </c>
      <c r="H2317" s="22" t="s">
        <v>2682</v>
      </c>
    </row>
    <row r="2318" spans="1:8" x14ac:dyDescent="0.2">
      <c r="A2318" s="6"/>
      <c r="B2318" s="6"/>
      <c r="C2318" s="7"/>
      <c r="D2318" t="s">
        <v>3453</v>
      </c>
      <c r="E2318" s="21">
        <v>7</v>
      </c>
      <c r="F2318" s="11">
        <v>0</v>
      </c>
      <c r="G2318" s="10" t="s">
        <v>1082</v>
      </c>
      <c r="H2318" s="22" t="s">
        <v>2682</v>
      </c>
    </row>
    <row r="2319" spans="1:8" x14ac:dyDescent="0.2">
      <c r="A2319" s="6"/>
      <c r="B2319" s="6"/>
      <c r="C2319" s="7"/>
      <c r="D2319" t="s">
        <v>3454</v>
      </c>
      <c r="E2319" s="21">
        <v>7</v>
      </c>
      <c r="F2319" s="11">
        <v>1</v>
      </c>
      <c r="G2319" s="10" t="s">
        <v>3014</v>
      </c>
      <c r="H2319" s="22" t="s">
        <v>2682</v>
      </c>
    </row>
    <row r="2320" spans="1:8" x14ac:dyDescent="0.2">
      <c r="A2320" s="6"/>
      <c r="B2320" s="6"/>
      <c r="C2320" s="7"/>
      <c r="D2320" t="s">
        <v>3455</v>
      </c>
      <c r="E2320" s="21">
        <v>7</v>
      </c>
      <c r="F2320" s="11">
        <v>1</v>
      </c>
      <c r="G2320" s="10" t="s">
        <v>2501</v>
      </c>
      <c r="H2320" s="22" t="s">
        <v>2489</v>
      </c>
    </row>
    <row r="2321" spans="1:8" x14ac:dyDescent="0.2">
      <c r="A2321" s="6"/>
      <c r="B2321" s="6"/>
      <c r="C2321" s="7"/>
      <c r="D2321" t="s">
        <v>3455</v>
      </c>
      <c r="E2321" s="21">
        <v>7</v>
      </c>
      <c r="F2321" s="11">
        <v>0</v>
      </c>
      <c r="G2321" s="10" t="s">
        <v>1082</v>
      </c>
      <c r="H2321" s="22" t="s">
        <v>2489</v>
      </c>
    </row>
    <row r="2322" spans="1:8" x14ac:dyDescent="0.2">
      <c r="A2322" s="6"/>
      <c r="B2322" s="6"/>
      <c r="C2322" s="7"/>
      <c r="D2322" t="s">
        <v>3456</v>
      </c>
      <c r="E2322" s="21">
        <v>7</v>
      </c>
      <c r="F2322" s="11">
        <v>1</v>
      </c>
      <c r="G2322" s="10" t="s">
        <v>3014</v>
      </c>
      <c r="H2322" s="22" t="s">
        <v>2682</v>
      </c>
    </row>
    <row r="2323" spans="1:8" x14ac:dyDescent="0.2">
      <c r="A2323" s="6"/>
      <c r="B2323" s="6"/>
      <c r="C2323" s="7"/>
      <c r="D2323" t="s">
        <v>3457</v>
      </c>
      <c r="E2323" s="21">
        <v>7</v>
      </c>
      <c r="F2323" s="11">
        <v>1</v>
      </c>
      <c r="G2323" s="10" t="s">
        <v>2501</v>
      </c>
      <c r="H2323" s="22" t="s">
        <v>2489</v>
      </c>
    </row>
    <row r="2324" spans="1:8" x14ac:dyDescent="0.2">
      <c r="A2324" s="6"/>
      <c r="B2324" s="6"/>
      <c r="C2324" s="7"/>
      <c r="D2324" t="s">
        <v>3458</v>
      </c>
      <c r="E2324" s="21">
        <v>7</v>
      </c>
      <c r="F2324" s="11">
        <v>0</v>
      </c>
      <c r="G2324" s="10" t="s">
        <v>1082</v>
      </c>
      <c r="H2324" s="22" t="s">
        <v>2682</v>
      </c>
    </row>
    <row r="2325" spans="1:8" x14ac:dyDescent="0.2">
      <c r="A2325" s="6"/>
      <c r="B2325" s="6"/>
      <c r="C2325" s="7"/>
      <c r="D2325" t="s">
        <v>3459</v>
      </c>
      <c r="E2325" s="21">
        <v>7</v>
      </c>
      <c r="F2325" s="11">
        <v>0</v>
      </c>
      <c r="G2325" s="10" t="s">
        <v>1082</v>
      </c>
      <c r="H2325" s="22" t="s">
        <v>2682</v>
      </c>
    </row>
    <row r="2326" spans="1:8" x14ac:dyDescent="0.2">
      <c r="A2326" s="6"/>
      <c r="B2326" s="6"/>
      <c r="C2326" s="7"/>
      <c r="D2326" t="s">
        <v>3460</v>
      </c>
      <c r="E2326" s="21">
        <v>7</v>
      </c>
      <c r="F2326" s="11">
        <v>0</v>
      </c>
      <c r="G2326" s="10" t="s">
        <v>1082</v>
      </c>
      <c r="H2326" s="22" t="s">
        <v>2682</v>
      </c>
    </row>
    <row r="2327" spans="1:8" x14ac:dyDescent="0.2">
      <c r="A2327" s="6"/>
      <c r="B2327" s="6"/>
      <c r="C2327" s="7"/>
      <c r="D2327" t="s">
        <v>3461</v>
      </c>
      <c r="E2327" s="21">
        <v>7</v>
      </c>
      <c r="F2327" s="11">
        <v>1</v>
      </c>
      <c r="G2327" s="10" t="s">
        <v>3014</v>
      </c>
      <c r="H2327" s="22" t="s">
        <v>2682</v>
      </c>
    </row>
    <row r="2328" spans="1:8" x14ac:dyDescent="0.2">
      <c r="A2328" s="6"/>
      <c r="B2328" s="6"/>
      <c r="C2328" s="7"/>
      <c r="D2328" t="s">
        <v>3462</v>
      </c>
      <c r="E2328" s="21">
        <v>7</v>
      </c>
      <c r="F2328" s="11">
        <v>1</v>
      </c>
      <c r="G2328" s="10" t="s">
        <v>2501</v>
      </c>
      <c r="H2328" s="22" t="s">
        <v>2489</v>
      </c>
    </row>
    <row r="2329" spans="1:8" x14ac:dyDescent="0.2">
      <c r="A2329" s="6"/>
      <c r="B2329" s="6"/>
      <c r="C2329" s="7"/>
      <c r="D2329" t="s">
        <v>3462</v>
      </c>
      <c r="E2329" s="21">
        <v>7</v>
      </c>
      <c r="F2329" s="11">
        <v>0</v>
      </c>
      <c r="G2329" s="10" t="s">
        <v>1082</v>
      </c>
      <c r="H2329" s="22" t="s">
        <v>2489</v>
      </c>
    </row>
    <row r="2330" spans="1:8" x14ac:dyDescent="0.2">
      <c r="A2330" s="6"/>
      <c r="B2330" s="6"/>
      <c r="C2330" s="7"/>
      <c r="D2330" t="s">
        <v>3463</v>
      </c>
      <c r="E2330" s="21">
        <v>7</v>
      </c>
      <c r="F2330" s="11">
        <v>1</v>
      </c>
      <c r="G2330" s="10" t="s">
        <v>2501</v>
      </c>
      <c r="H2330" s="22" t="s">
        <v>2489</v>
      </c>
    </row>
    <row r="2331" spans="1:8" x14ac:dyDescent="0.2">
      <c r="A2331" s="6"/>
      <c r="B2331" s="6"/>
      <c r="C2331" s="7"/>
      <c r="D2331" t="s">
        <v>3463</v>
      </c>
      <c r="E2331" s="21">
        <v>7</v>
      </c>
      <c r="F2331" s="11">
        <v>0</v>
      </c>
      <c r="G2331" s="10" t="s">
        <v>1082</v>
      </c>
      <c r="H2331" s="22" t="s">
        <v>2489</v>
      </c>
    </row>
    <row r="2332" spans="1:8" x14ac:dyDescent="0.2">
      <c r="A2332" s="6"/>
      <c r="B2332" s="6"/>
      <c r="C2332" s="7"/>
      <c r="D2332" t="s">
        <v>3464</v>
      </c>
      <c r="E2332" s="21">
        <v>7</v>
      </c>
      <c r="F2332" s="11">
        <v>1</v>
      </c>
      <c r="G2332" s="10" t="s">
        <v>2501</v>
      </c>
      <c r="H2332" s="22" t="s">
        <v>2489</v>
      </c>
    </row>
    <row r="2333" spans="1:8" x14ac:dyDescent="0.2">
      <c r="A2333" s="6"/>
      <c r="B2333" s="6"/>
      <c r="C2333" s="7"/>
      <c r="D2333" t="s">
        <v>3464</v>
      </c>
      <c r="E2333" s="21">
        <v>7</v>
      </c>
      <c r="F2333" s="11">
        <v>0</v>
      </c>
      <c r="G2333" s="10" t="s">
        <v>1082</v>
      </c>
      <c r="H2333" s="22" t="s">
        <v>2489</v>
      </c>
    </row>
    <row r="2334" spans="1:8" x14ac:dyDescent="0.2">
      <c r="A2334" s="6"/>
      <c r="B2334" s="6"/>
      <c r="C2334" s="7"/>
      <c r="D2334" t="s">
        <v>3465</v>
      </c>
      <c r="E2334" s="21">
        <v>7</v>
      </c>
      <c r="F2334" s="11">
        <v>1</v>
      </c>
      <c r="G2334" s="10" t="s">
        <v>2501</v>
      </c>
      <c r="H2334" s="22" t="s">
        <v>2489</v>
      </c>
    </row>
    <row r="2335" spans="1:8" x14ac:dyDescent="0.2">
      <c r="A2335" s="6"/>
      <c r="B2335" s="6"/>
      <c r="C2335" s="7"/>
      <c r="D2335" t="s">
        <v>3466</v>
      </c>
      <c r="E2335" s="21">
        <v>7</v>
      </c>
      <c r="F2335" s="11">
        <v>1</v>
      </c>
      <c r="G2335" s="10" t="s">
        <v>2501</v>
      </c>
      <c r="H2335" s="22" t="s">
        <v>2489</v>
      </c>
    </row>
    <row r="2336" spans="1:8" x14ac:dyDescent="0.2">
      <c r="A2336" s="6"/>
      <c r="B2336" s="6"/>
      <c r="C2336" s="7"/>
      <c r="D2336" t="s">
        <v>3466</v>
      </c>
      <c r="E2336" s="21">
        <v>7</v>
      </c>
      <c r="F2336" s="11">
        <v>0</v>
      </c>
      <c r="G2336" s="10" t="s">
        <v>1082</v>
      </c>
      <c r="H2336" s="22" t="s">
        <v>2489</v>
      </c>
    </row>
    <row r="2337" spans="1:8" x14ac:dyDescent="0.2">
      <c r="A2337" s="6"/>
      <c r="B2337" s="6"/>
      <c r="C2337" s="7"/>
      <c r="D2337" t="s">
        <v>3467</v>
      </c>
      <c r="E2337" s="21">
        <v>7</v>
      </c>
      <c r="F2337" s="11">
        <v>0</v>
      </c>
      <c r="G2337" s="10" t="s">
        <v>1082</v>
      </c>
      <c r="H2337" s="22" t="s">
        <v>2489</v>
      </c>
    </row>
    <row r="2338" spans="1:8" x14ac:dyDescent="0.2">
      <c r="A2338" s="6"/>
      <c r="B2338" s="6"/>
      <c r="C2338" s="7"/>
      <c r="D2338" t="s">
        <v>3468</v>
      </c>
      <c r="E2338" s="21">
        <v>7</v>
      </c>
      <c r="F2338" s="11">
        <v>1</v>
      </c>
      <c r="G2338" s="10" t="s">
        <v>2501</v>
      </c>
      <c r="H2338" s="22" t="s">
        <v>2489</v>
      </c>
    </row>
    <row r="2339" spans="1:8" x14ac:dyDescent="0.2">
      <c r="A2339" s="6"/>
      <c r="B2339" s="6"/>
      <c r="C2339" s="7"/>
      <c r="D2339" t="s">
        <v>3468</v>
      </c>
      <c r="E2339" s="21">
        <v>7</v>
      </c>
      <c r="F2339" s="11">
        <v>0</v>
      </c>
      <c r="G2339" s="10" t="s">
        <v>1082</v>
      </c>
      <c r="H2339" s="22" t="s">
        <v>2489</v>
      </c>
    </row>
    <row r="2340" spans="1:8" x14ac:dyDescent="0.2">
      <c r="A2340" s="6"/>
      <c r="B2340" s="6"/>
      <c r="C2340" s="7"/>
      <c r="D2340" t="s">
        <v>3469</v>
      </c>
      <c r="E2340" s="21">
        <v>7</v>
      </c>
      <c r="F2340" s="11">
        <v>1</v>
      </c>
      <c r="G2340" s="10" t="s">
        <v>2501</v>
      </c>
      <c r="H2340" s="22" t="s">
        <v>2489</v>
      </c>
    </row>
    <row r="2341" spans="1:8" x14ac:dyDescent="0.2">
      <c r="A2341" s="6"/>
      <c r="B2341" s="6"/>
      <c r="C2341" s="7"/>
      <c r="D2341" t="s">
        <v>3469</v>
      </c>
      <c r="E2341" s="21">
        <v>7</v>
      </c>
      <c r="F2341" s="11">
        <v>0</v>
      </c>
      <c r="G2341" s="10" t="s">
        <v>1082</v>
      </c>
      <c r="H2341" s="22" t="s">
        <v>2489</v>
      </c>
    </row>
    <row r="2342" spans="1:8" x14ac:dyDescent="0.2">
      <c r="A2342" s="6"/>
      <c r="B2342" s="6"/>
      <c r="C2342" s="7"/>
      <c r="D2342" t="s">
        <v>3470</v>
      </c>
      <c r="E2342" s="21">
        <v>7</v>
      </c>
      <c r="F2342" s="11">
        <v>1</v>
      </c>
      <c r="G2342" s="10" t="s">
        <v>2501</v>
      </c>
      <c r="H2342" s="22" t="s">
        <v>2489</v>
      </c>
    </row>
    <row r="2343" spans="1:8" x14ac:dyDescent="0.2">
      <c r="A2343" s="6"/>
      <c r="B2343" s="6"/>
      <c r="C2343" s="7"/>
      <c r="D2343" t="s">
        <v>3470</v>
      </c>
      <c r="E2343" s="21">
        <v>7</v>
      </c>
      <c r="F2343" s="11">
        <v>0</v>
      </c>
      <c r="G2343" s="10" t="s">
        <v>1082</v>
      </c>
      <c r="H2343" s="22" t="s">
        <v>2489</v>
      </c>
    </row>
    <row r="2344" spans="1:8" x14ac:dyDescent="0.2">
      <c r="A2344" s="6"/>
      <c r="B2344" s="6"/>
      <c r="C2344" s="7"/>
      <c r="D2344" t="s">
        <v>3471</v>
      </c>
      <c r="E2344" s="21">
        <v>7</v>
      </c>
      <c r="F2344" s="11">
        <v>1</v>
      </c>
      <c r="G2344" s="10" t="s">
        <v>2501</v>
      </c>
      <c r="H2344" s="22" t="s">
        <v>2489</v>
      </c>
    </row>
    <row r="2345" spans="1:8" x14ac:dyDescent="0.2">
      <c r="A2345" s="6"/>
      <c r="B2345" s="6"/>
      <c r="C2345" s="7"/>
      <c r="D2345" t="s">
        <v>3471</v>
      </c>
      <c r="E2345" s="21">
        <v>7</v>
      </c>
      <c r="F2345" s="11">
        <v>0</v>
      </c>
      <c r="G2345" s="10" t="s">
        <v>1082</v>
      </c>
      <c r="H2345" s="22" t="s">
        <v>2489</v>
      </c>
    </row>
    <row r="2346" spans="1:8" x14ac:dyDescent="0.2">
      <c r="A2346" s="6"/>
      <c r="B2346" s="6"/>
      <c r="C2346" s="7"/>
      <c r="D2346" t="s">
        <v>3472</v>
      </c>
      <c r="E2346" s="21">
        <v>7</v>
      </c>
      <c r="F2346" s="11">
        <v>1</v>
      </c>
      <c r="G2346" s="10" t="s">
        <v>2501</v>
      </c>
      <c r="H2346" s="22" t="s">
        <v>2489</v>
      </c>
    </row>
    <row r="2347" spans="1:8" x14ac:dyDescent="0.2">
      <c r="A2347" s="6"/>
      <c r="B2347" s="6"/>
      <c r="C2347" s="7"/>
      <c r="D2347" t="s">
        <v>3472</v>
      </c>
      <c r="E2347" s="21">
        <v>7</v>
      </c>
      <c r="F2347" s="11">
        <v>0</v>
      </c>
      <c r="G2347" s="10" t="s">
        <v>1082</v>
      </c>
      <c r="H2347" s="22" t="s">
        <v>2489</v>
      </c>
    </row>
    <row r="2348" spans="1:8" x14ac:dyDescent="0.2">
      <c r="A2348" s="6"/>
      <c r="B2348" s="6"/>
      <c r="C2348" s="7"/>
      <c r="D2348" t="s">
        <v>3473</v>
      </c>
      <c r="E2348" s="21">
        <v>7</v>
      </c>
      <c r="F2348" s="11">
        <v>1</v>
      </c>
      <c r="G2348" s="10" t="s">
        <v>2501</v>
      </c>
      <c r="H2348" s="22" t="s">
        <v>2489</v>
      </c>
    </row>
    <row r="2349" spans="1:8" x14ac:dyDescent="0.2">
      <c r="A2349" s="6"/>
      <c r="B2349" s="6"/>
      <c r="C2349" s="7"/>
      <c r="D2349" t="s">
        <v>3473</v>
      </c>
      <c r="E2349" s="21">
        <v>7</v>
      </c>
      <c r="F2349" s="11">
        <v>0</v>
      </c>
      <c r="G2349" s="10" t="s">
        <v>1082</v>
      </c>
      <c r="H2349" s="22" t="s">
        <v>2489</v>
      </c>
    </row>
    <row r="2350" spans="1:8" x14ac:dyDescent="0.2">
      <c r="A2350" s="6"/>
      <c r="B2350" s="6"/>
      <c r="C2350" s="7"/>
      <c r="D2350" t="s">
        <v>3474</v>
      </c>
      <c r="E2350" s="21">
        <v>7</v>
      </c>
      <c r="F2350" s="11">
        <v>0</v>
      </c>
      <c r="G2350" s="10" t="s">
        <v>1082</v>
      </c>
      <c r="H2350" s="22" t="s">
        <v>2489</v>
      </c>
    </row>
    <row r="2351" spans="1:8" x14ac:dyDescent="0.2">
      <c r="A2351" s="6"/>
      <c r="B2351" s="6"/>
      <c r="C2351" s="7"/>
      <c r="D2351" t="s">
        <v>3475</v>
      </c>
      <c r="E2351" s="21">
        <v>7</v>
      </c>
      <c r="F2351" s="11">
        <v>1</v>
      </c>
      <c r="G2351" s="10" t="s">
        <v>3014</v>
      </c>
      <c r="H2351" s="22" t="s">
        <v>2682</v>
      </c>
    </row>
    <row r="2352" spans="1:8" x14ac:dyDescent="0.2">
      <c r="A2352" s="6"/>
      <c r="B2352" s="6"/>
      <c r="C2352" s="7"/>
      <c r="D2352" t="s">
        <v>3475</v>
      </c>
      <c r="E2352" s="21">
        <v>7</v>
      </c>
      <c r="F2352" s="11">
        <v>0</v>
      </c>
      <c r="G2352" s="10" t="s">
        <v>1082</v>
      </c>
      <c r="H2352" s="22" t="s">
        <v>2682</v>
      </c>
    </row>
    <row r="2353" spans="1:8" x14ac:dyDescent="0.2">
      <c r="A2353" s="6"/>
      <c r="B2353" s="6"/>
      <c r="C2353" s="7"/>
      <c r="D2353" t="s">
        <v>3476</v>
      </c>
      <c r="E2353" s="21">
        <v>6.99</v>
      </c>
      <c r="F2353" s="11">
        <v>1</v>
      </c>
      <c r="G2353" s="10" t="s">
        <v>2501</v>
      </c>
      <c r="H2353" s="22" t="s">
        <v>2489</v>
      </c>
    </row>
    <row r="2354" spans="1:8" x14ac:dyDescent="0.2">
      <c r="A2354" s="6"/>
      <c r="B2354" s="6"/>
      <c r="C2354" s="7"/>
      <c r="D2354" t="s">
        <v>3477</v>
      </c>
      <c r="E2354" s="21">
        <v>6.99</v>
      </c>
      <c r="F2354" s="11">
        <v>0</v>
      </c>
      <c r="G2354" s="10" t="s">
        <v>1082</v>
      </c>
      <c r="H2354" s="22" t="s">
        <v>2410</v>
      </c>
    </row>
    <row r="2355" spans="1:8" x14ac:dyDescent="0.2">
      <c r="A2355" s="6"/>
      <c r="B2355" s="6"/>
      <c r="C2355" s="7"/>
      <c r="D2355" t="s">
        <v>3478</v>
      </c>
      <c r="E2355" s="21">
        <v>6.99</v>
      </c>
      <c r="F2355" s="11">
        <v>1</v>
      </c>
      <c r="G2355" s="10" t="s">
        <v>2501</v>
      </c>
      <c r="H2355" s="22" t="s">
        <v>2452</v>
      </c>
    </row>
    <row r="2356" spans="1:8" x14ac:dyDescent="0.2">
      <c r="A2356" s="6"/>
      <c r="B2356" s="6"/>
      <c r="C2356" s="7"/>
      <c r="D2356" t="s">
        <v>3479</v>
      </c>
      <c r="E2356" s="21">
        <v>6.99</v>
      </c>
      <c r="F2356" s="11">
        <v>1</v>
      </c>
      <c r="G2356" s="10" t="s">
        <v>2501</v>
      </c>
      <c r="H2356" s="22" t="s">
        <v>2452</v>
      </c>
    </row>
    <row r="2357" spans="1:8" x14ac:dyDescent="0.2">
      <c r="A2357" s="6"/>
      <c r="B2357" s="6"/>
      <c r="C2357" s="7"/>
      <c r="D2357" t="s">
        <v>3479</v>
      </c>
      <c r="E2357" s="21">
        <v>6.99</v>
      </c>
      <c r="F2357" s="11">
        <v>0</v>
      </c>
      <c r="G2357" s="10" t="s">
        <v>1082</v>
      </c>
      <c r="H2357" s="22" t="s">
        <v>2452</v>
      </c>
    </row>
    <row r="2358" spans="1:8" x14ac:dyDescent="0.2">
      <c r="A2358" s="6"/>
      <c r="B2358" s="6"/>
      <c r="C2358" s="7"/>
      <c r="D2358" t="s">
        <v>3480</v>
      </c>
      <c r="E2358" s="21">
        <v>6.99</v>
      </c>
      <c r="F2358" s="11">
        <v>1</v>
      </c>
      <c r="G2358" s="10" t="s">
        <v>2501</v>
      </c>
      <c r="H2358" s="22" t="s">
        <v>2545</v>
      </c>
    </row>
    <row r="2359" spans="1:8" x14ac:dyDescent="0.2">
      <c r="A2359" s="6"/>
      <c r="B2359" s="6"/>
      <c r="C2359" s="7"/>
      <c r="D2359" t="s">
        <v>3480</v>
      </c>
      <c r="E2359" s="21">
        <v>6.99</v>
      </c>
      <c r="F2359" s="11">
        <v>0</v>
      </c>
      <c r="G2359" s="10" t="s">
        <v>1082</v>
      </c>
      <c r="H2359" s="22" t="s">
        <v>2545</v>
      </c>
    </row>
    <row r="2360" spans="1:8" x14ac:dyDescent="0.2">
      <c r="A2360" s="6"/>
      <c r="B2360" s="6"/>
      <c r="C2360" s="7"/>
      <c r="D2360" t="s">
        <v>3481</v>
      </c>
      <c r="E2360" s="21">
        <v>6.99</v>
      </c>
      <c r="F2360" s="11">
        <v>1</v>
      </c>
      <c r="G2360" s="10" t="s">
        <v>2501</v>
      </c>
      <c r="H2360" s="22" t="s">
        <v>2489</v>
      </c>
    </row>
    <row r="2361" spans="1:8" x14ac:dyDescent="0.2">
      <c r="A2361" s="6"/>
      <c r="B2361" s="6"/>
      <c r="C2361" s="7"/>
      <c r="D2361" t="s">
        <v>3482</v>
      </c>
      <c r="E2361" s="21">
        <v>6.99</v>
      </c>
      <c r="F2361" s="11">
        <v>1</v>
      </c>
      <c r="G2361" s="10" t="s">
        <v>2501</v>
      </c>
      <c r="H2361" s="22" t="s">
        <v>2489</v>
      </c>
    </row>
    <row r="2362" spans="1:8" x14ac:dyDescent="0.2">
      <c r="A2362" s="6"/>
      <c r="B2362" s="6"/>
      <c r="C2362" s="7"/>
      <c r="D2362" t="s">
        <v>3483</v>
      </c>
      <c r="E2362" s="21">
        <v>6.99</v>
      </c>
      <c r="F2362" s="11">
        <v>1</v>
      </c>
      <c r="G2362" s="10" t="s">
        <v>2501</v>
      </c>
      <c r="H2362" s="22" t="s">
        <v>2452</v>
      </c>
    </row>
    <row r="2363" spans="1:8" x14ac:dyDescent="0.2">
      <c r="A2363" s="6"/>
      <c r="B2363" s="6"/>
      <c r="C2363" s="7"/>
      <c r="D2363" t="s">
        <v>3484</v>
      </c>
      <c r="E2363" s="21">
        <v>6.99</v>
      </c>
      <c r="F2363" s="11">
        <v>0</v>
      </c>
      <c r="G2363" s="10" t="s">
        <v>1082</v>
      </c>
      <c r="H2363" s="22" t="s">
        <v>2452</v>
      </c>
    </row>
    <row r="2364" spans="1:8" x14ac:dyDescent="0.2">
      <c r="A2364" s="6"/>
      <c r="B2364" s="6"/>
      <c r="C2364" s="7"/>
      <c r="D2364" t="s">
        <v>3485</v>
      </c>
      <c r="E2364" s="21">
        <v>6.98</v>
      </c>
      <c r="F2364" s="11">
        <v>0</v>
      </c>
      <c r="G2364" s="10" t="s">
        <v>1082</v>
      </c>
      <c r="H2364" s="22" t="s">
        <v>2489</v>
      </c>
    </row>
    <row r="2365" spans="1:8" x14ac:dyDescent="0.2">
      <c r="A2365" s="6"/>
      <c r="B2365" s="6"/>
      <c r="C2365" s="7"/>
      <c r="D2365" t="s">
        <v>3486</v>
      </c>
      <c r="E2365" s="21">
        <v>6.98</v>
      </c>
      <c r="F2365" s="11">
        <v>0</v>
      </c>
      <c r="G2365" s="10" t="s">
        <v>1082</v>
      </c>
      <c r="H2365" s="22" t="s">
        <v>2489</v>
      </c>
    </row>
    <row r="2366" spans="1:8" x14ac:dyDescent="0.2">
      <c r="A2366" s="6"/>
      <c r="B2366" s="6"/>
      <c r="C2366" s="7"/>
      <c r="D2366" t="s">
        <v>3487</v>
      </c>
      <c r="E2366" s="21">
        <v>6.98</v>
      </c>
      <c r="F2366" s="11">
        <v>0</v>
      </c>
      <c r="G2366" s="10" t="s">
        <v>1082</v>
      </c>
      <c r="H2366" s="22" t="s">
        <v>2489</v>
      </c>
    </row>
    <row r="2367" spans="1:8" x14ac:dyDescent="0.2">
      <c r="A2367" s="6"/>
      <c r="B2367" s="6"/>
      <c r="C2367" s="7"/>
      <c r="D2367" t="s">
        <v>3488</v>
      </c>
      <c r="E2367" s="21">
        <v>6.98</v>
      </c>
      <c r="F2367" s="11">
        <v>0</v>
      </c>
      <c r="G2367" s="10" t="s">
        <v>1082</v>
      </c>
      <c r="H2367" s="22" t="s">
        <v>2545</v>
      </c>
    </row>
    <row r="2368" spans="1:8" x14ac:dyDescent="0.2">
      <c r="A2368" s="6"/>
      <c r="B2368" s="6"/>
      <c r="C2368" s="7"/>
      <c r="D2368" t="s">
        <v>3489</v>
      </c>
      <c r="E2368" s="21">
        <v>6.79</v>
      </c>
      <c r="F2368" s="11">
        <v>1</v>
      </c>
      <c r="G2368" s="10" t="s">
        <v>2501</v>
      </c>
      <c r="H2368" s="22" t="s">
        <v>2632</v>
      </c>
    </row>
    <row r="2369" spans="1:8" x14ac:dyDescent="0.2">
      <c r="A2369" s="6"/>
      <c r="B2369" s="6"/>
      <c r="C2369" s="7"/>
      <c r="D2369" t="s">
        <v>3489</v>
      </c>
      <c r="E2369" s="21">
        <v>6.79</v>
      </c>
      <c r="F2369" s="11">
        <v>0</v>
      </c>
      <c r="G2369" s="10" t="s">
        <v>1082</v>
      </c>
      <c r="H2369" s="22" t="s">
        <v>2632</v>
      </c>
    </row>
    <row r="2370" spans="1:8" x14ac:dyDescent="0.2">
      <c r="A2370" s="6"/>
      <c r="B2370" s="6"/>
      <c r="C2370" s="7"/>
      <c r="D2370" t="s">
        <v>3490</v>
      </c>
      <c r="E2370" s="21">
        <v>6.59</v>
      </c>
      <c r="F2370" s="11">
        <v>1</v>
      </c>
      <c r="G2370" s="10" t="s">
        <v>2501</v>
      </c>
      <c r="H2370" s="22" t="s">
        <v>2452</v>
      </c>
    </row>
    <row r="2371" spans="1:8" x14ac:dyDescent="0.2">
      <c r="A2371" s="6"/>
      <c r="B2371" s="6"/>
      <c r="C2371" s="7"/>
      <c r="D2371" t="s">
        <v>3490</v>
      </c>
      <c r="E2371" s="21">
        <v>6.59</v>
      </c>
      <c r="F2371" s="11">
        <v>0</v>
      </c>
      <c r="G2371" s="10" t="s">
        <v>1082</v>
      </c>
      <c r="H2371" s="22" t="s">
        <v>2452</v>
      </c>
    </row>
    <row r="2372" spans="1:8" x14ac:dyDescent="0.2">
      <c r="A2372" s="6"/>
      <c r="B2372" s="6"/>
      <c r="C2372" s="7"/>
      <c r="D2372" t="s">
        <v>3491</v>
      </c>
      <c r="E2372" s="21">
        <v>6.59</v>
      </c>
      <c r="F2372" s="11">
        <v>1</v>
      </c>
      <c r="G2372" s="10" t="s">
        <v>2501</v>
      </c>
      <c r="H2372" s="22" t="s">
        <v>2489</v>
      </c>
    </row>
    <row r="2373" spans="1:8" x14ac:dyDescent="0.2">
      <c r="A2373" s="6"/>
      <c r="B2373" s="6"/>
      <c r="C2373" s="7"/>
      <c r="D2373" t="s">
        <v>3403</v>
      </c>
      <c r="E2373" s="21">
        <v>6.58</v>
      </c>
      <c r="F2373" s="11">
        <v>0</v>
      </c>
      <c r="G2373" s="10" t="s">
        <v>1082</v>
      </c>
      <c r="H2373" s="22" t="s">
        <v>2545</v>
      </c>
    </row>
    <row r="2374" spans="1:8" x14ac:dyDescent="0.2">
      <c r="A2374" s="6"/>
      <c r="B2374" s="6"/>
      <c r="C2374" s="7"/>
      <c r="D2374" t="s">
        <v>3492</v>
      </c>
      <c r="E2374" s="21">
        <v>6.49</v>
      </c>
      <c r="F2374" s="11">
        <v>1</v>
      </c>
      <c r="G2374" s="10" t="s">
        <v>2501</v>
      </c>
      <c r="H2374" s="22" t="s">
        <v>2489</v>
      </c>
    </row>
    <row r="2375" spans="1:8" x14ac:dyDescent="0.2">
      <c r="A2375" s="6"/>
      <c r="B2375" s="6"/>
      <c r="C2375" s="7"/>
      <c r="D2375" t="s">
        <v>3493</v>
      </c>
      <c r="E2375" s="21">
        <v>6.49</v>
      </c>
      <c r="F2375" s="11">
        <v>1</v>
      </c>
      <c r="G2375" s="10" t="s">
        <v>2501</v>
      </c>
      <c r="H2375" s="22" t="s">
        <v>2545</v>
      </c>
    </row>
    <row r="2376" spans="1:8" x14ac:dyDescent="0.2">
      <c r="A2376" s="6"/>
      <c r="B2376" s="6"/>
      <c r="C2376" s="7"/>
      <c r="D2376" t="s">
        <v>3494</v>
      </c>
      <c r="E2376" s="21">
        <v>6.29</v>
      </c>
      <c r="F2376" s="11">
        <v>1</v>
      </c>
      <c r="G2376" s="10" t="s">
        <v>2501</v>
      </c>
      <c r="H2376" s="22" t="s">
        <v>2489</v>
      </c>
    </row>
    <row r="2377" spans="1:8" x14ac:dyDescent="0.2">
      <c r="A2377" s="6"/>
      <c r="B2377" s="6"/>
      <c r="C2377" s="7"/>
      <c r="D2377" t="s">
        <v>3495</v>
      </c>
      <c r="E2377" s="21">
        <v>6.19</v>
      </c>
      <c r="F2377" s="11">
        <v>1</v>
      </c>
      <c r="G2377" s="10" t="s">
        <v>2501</v>
      </c>
      <c r="H2377" s="22" t="s">
        <v>2410</v>
      </c>
    </row>
    <row r="2378" spans="1:8" x14ac:dyDescent="0.2">
      <c r="A2378" s="6"/>
      <c r="B2378" s="6"/>
      <c r="C2378" s="7"/>
      <c r="D2378" t="s">
        <v>3496</v>
      </c>
      <c r="E2378" s="21">
        <v>6</v>
      </c>
      <c r="F2378" s="11">
        <v>0</v>
      </c>
      <c r="G2378" s="10" t="s">
        <v>1082</v>
      </c>
      <c r="H2378" s="22" t="s">
        <v>2682</v>
      </c>
    </row>
    <row r="2379" spans="1:8" x14ac:dyDescent="0.2">
      <c r="A2379" s="6"/>
      <c r="B2379" s="6"/>
      <c r="C2379" s="7"/>
      <c r="D2379" t="s">
        <v>3497</v>
      </c>
      <c r="E2379" s="21">
        <v>6</v>
      </c>
      <c r="F2379" s="11">
        <v>0</v>
      </c>
      <c r="G2379" s="10" t="s">
        <v>1082</v>
      </c>
      <c r="H2379" s="22" t="s">
        <v>2682</v>
      </c>
    </row>
    <row r="2380" spans="1:8" x14ac:dyDescent="0.2">
      <c r="A2380" s="6"/>
      <c r="B2380" s="6"/>
      <c r="C2380" s="7"/>
      <c r="D2380" t="s">
        <v>3498</v>
      </c>
      <c r="E2380" s="21">
        <v>6</v>
      </c>
      <c r="F2380" s="11">
        <v>0</v>
      </c>
      <c r="G2380" s="10" t="s">
        <v>1082</v>
      </c>
      <c r="H2380" s="22" t="s">
        <v>2682</v>
      </c>
    </row>
    <row r="2381" spans="1:8" x14ac:dyDescent="0.2">
      <c r="A2381" s="6"/>
      <c r="B2381" s="6"/>
      <c r="C2381" s="7"/>
      <c r="D2381" t="s">
        <v>3499</v>
      </c>
      <c r="E2381" s="21">
        <v>6</v>
      </c>
      <c r="F2381" s="11">
        <v>0</v>
      </c>
      <c r="G2381" s="10" t="s">
        <v>1082</v>
      </c>
      <c r="H2381" s="22" t="s">
        <v>2489</v>
      </c>
    </row>
    <row r="2382" spans="1:8" x14ac:dyDescent="0.2">
      <c r="A2382" s="6"/>
      <c r="B2382" s="6"/>
      <c r="C2382" s="7"/>
      <c r="D2382" t="s">
        <v>3500</v>
      </c>
      <c r="E2382" s="21">
        <v>6</v>
      </c>
      <c r="F2382" s="11">
        <v>0</v>
      </c>
      <c r="G2382" s="10" t="s">
        <v>1082</v>
      </c>
      <c r="H2382" s="22" t="s">
        <v>2682</v>
      </c>
    </row>
    <row r="2383" spans="1:8" x14ac:dyDescent="0.2">
      <c r="A2383" s="6"/>
      <c r="B2383" s="6"/>
      <c r="C2383" s="7"/>
      <c r="D2383" t="s">
        <v>3501</v>
      </c>
      <c r="E2383" s="21">
        <v>6</v>
      </c>
      <c r="F2383" s="11" t="s">
        <v>2418</v>
      </c>
      <c r="G2383" s="11" t="s">
        <v>2418</v>
      </c>
      <c r="H2383" s="22" t="s">
        <v>3502</v>
      </c>
    </row>
    <row r="2384" spans="1:8" x14ac:dyDescent="0.2">
      <c r="A2384" s="6"/>
      <c r="B2384" s="6"/>
      <c r="C2384" s="7"/>
      <c r="D2384" t="s">
        <v>3503</v>
      </c>
      <c r="E2384" s="21">
        <v>6</v>
      </c>
      <c r="F2384" s="11">
        <v>1</v>
      </c>
      <c r="G2384" s="10" t="s">
        <v>2501</v>
      </c>
      <c r="H2384" s="22" t="s">
        <v>2489</v>
      </c>
    </row>
    <row r="2385" spans="1:8" x14ac:dyDescent="0.2">
      <c r="A2385" s="6"/>
      <c r="B2385" s="6"/>
      <c r="C2385" s="7"/>
      <c r="D2385" t="s">
        <v>3503</v>
      </c>
      <c r="E2385" s="21">
        <v>6</v>
      </c>
      <c r="F2385" s="11">
        <v>0</v>
      </c>
      <c r="G2385" s="10" t="s">
        <v>1082</v>
      </c>
      <c r="H2385" s="22" t="s">
        <v>2489</v>
      </c>
    </row>
    <row r="2386" spans="1:8" x14ac:dyDescent="0.2">
      <c r="A2386" s="6"/>
      <c r="B2386" s="6"/>
      <c r="C2386" s="7"/>
      <c r="D2386" t="s">
        <v>3504</v>
      </c>
      <c r="E2386" s="21">
        <v>6</v>
      </c>
      <c r="F2386" s="11">
        <v>1</v>
      </c>
      <c r="G2386" s="10" t="s">
        <v>2501</v>
      </c>
      <c r="H2386" s="22" t="s">
        <v>2682</v>
      </c>
    </row>
    <row r="2387" spans="1:8" x14ac:dyDescent="0.2">
      <c r="A2387" s="6"/>
      <c r="B2387" s="6"/>
      <c r="C2387" s="7"/>
      <c r="D2387" t="s">
        <v>3505</v>
      </c>
      <c r="E2387" s="21">
        <v>6</v>
      </c>
      <c r="F2387" s="11">
        <v>1</v>
      </c>
      <c r="G2387" s="10" t="s">
        <v>2501</v>
      </c>
      <c r="H2387" s="22" t="s">
        <v>2682</v>
      </c>
    </row>
    <row r="2388" spans="1:8" x14ac:dyDescent="0.2">
      <c r="A2388" s="6"/>
      <c r="B2388" s="6"/>
      <c r="C2388" s="7"/>
      <c r="D2388" t="s">
        <v>3505</v>
      </c>
      <c r="E2388" s="21">
        <v>6</v>
      </c>
      <c r="F2388" s="11">
        <v>0</v>
      </c>
      <c r="G2388" s="10" t="s">
        <v>1082</v>
      </c>
      <c r="H2388" s="22" t="s">
        <v>2682</v>
      </c>
    </row>
    <row r="2389" spans="1:8" x14ac:dyDescent="0.2">
      <c r="A2389" s="6"/>
      <c r="B2389" s="6"/>
      <c r="C2389" s="7"/>
      <c r="D2389" t="s">
        <v>3506</v>
      </c>
      <c r="E2389" s="21">
        <v>6</v>
      </c>
      <c r="F2389" s="11">
        <v>1</v>
      </c>
      <c r="G2389" s="10" t="s">
        <v>2501</v>
      </c>
      <c r="H2389" s="22" t="s">
        <v>2682</v>
      </c>
    </row>
    <row r="2390" spans="1:8" x14ac:dyDescent="0.2">
      <c r="A2390" s="6"/>
      <c r="B2390" s="6"/>
      <c r="C2390" s="7"/>
      <c r="D2390" t="s">
        <v>3507</v>
      </c>
      <c r="E2390" s="21">
        <v>6</v>
      </c>
      <c r="F2390" s="11">
        <v>1</v>
      </c>
      <c r="G2390" s="10" t="s">
        <v>2501</v>
      </c>
      <c r="H2390" s="22" t="s">
        <v>2489</v>
      </c>
    </row>
    <row r="2391" spans="1:8" x14ac:dyDescent="0.2">
      <c r="A2391" s="6"/>
      <c r="B2391" s="6"/>
      <c r="C2391" s="7"/>
      <c r="D2391" t="s">
        <v>3507</v>
      </c>
      <c r="E2391" s="21">
        <v>6</v>
      </c>
      <c r="F2391" s="11">
        <v>0</v>
      </c>
      <c r="G2391" s="10" t="s">
        <v>1082</v>
      </c>
      <c r="H2391" s="22" t="s">
        <v>2489</v>
      </c>
    </row>
    <row r="2392" spans="1:8" x14ac:dyDescent="0.2">
      <c r="A2392" s="6"/>
      <c r="B2392" s="6"/>
      <c r="C2392" s="7"/>
      <c r="D2392" t="s">
        <v>3508</v>
      </c>
      <c r="E2392" s="21">
        <v>6</v>
      </c>
      <c r="F2392" s="11">
        <v>1</v>
      </c>
      <c r="G2392" s="10" t="s">
        <v>2501</v>
      </c>
      <c r="H2392" s="22" t="s">
        <v>2489</v>
      </c>
    </row>
    <row r="2393" spans="1:8" x14ac:dyDescent="0.2">
      <c r="A2393" s="6"/>
      <c r="B2393" s="6"/>
      <c r="C2393" s="7"/>
      <c r="D2393" t="s">
        <v>3509</v>
      </c>
      <c r="E2393" s="21">
        <v>6</v>
      </c>
      <c r="F2393" s="11">
        <v>1</v>
      </c>
      <c r="G2393" s="10" t="s">
        <v>2501</v>
      </c>
      <c r="H2393" s="22" t="s">
        <v>2489</v>
      </c>
    </row>
    <row r="2394" spans="1:8" x14ac:dyDescent="0.2">
      <c r="A2394" s="6"/>
      <c r="B2394" s="6"/>
      <c r="C2394" s="7"/>
      <c r="D2394" t="s">
        <v>3510</v>
      </c>
      <c r="E2394" s="21">
        <v>6</v>
      </c>
      <c r="F2394" s="11">
        <v>1</v>
      </c>
      <c r="G2394" s="10" t="s">
        <v>3014</v>
      </c>
      <c r="H2394" s="22" t="s">
        <v>2682</v>
      </c>
    </row>
    <row r="2395" spans="1:8" x14ac:dyDescent="0.2">
      <c r="A2395" s="6"/>
      <c r="B2395" s="6"/>
      <c r="C2395" s="7"/>
      <c r="D2395" t="s">
        <v>3511</v>
      </c>
      <c r="E2395" s="21">
        <v>6</v>
      </c>
      <c r="F2395" s="11">
        <v>1</v>
      </c>
      <c r="G2395" s="10" t="s">
        <v>3014</v>
      </c>
      <c r="H2395" s="22" t="s">
        <v>2682</v>
      </c>
    </row>
    <row r="2396" spans="1:8" x14ac:dyDescent="0.2">
      <c r="A2396" s="6"/>
      <c r="B2396" s="6"/>
      <c r="C2396" s="7"/>
      <c r="D2396" t="s">
        <v>3512</v>
      </c>
      <c r="E2396" s="21">
        <v>6</v>
      </c>
      <c r="F2396" s="11">
        <v>1</v>
      </c>
      <c r="G2396" s="10" t="s">
        <v>2501</v>
      </c>
      <c r="H2396" s="22" t="s">
        <v>2682</v>
      </c>
    </row>
    <row r="2397" spans="1:8" x14ac:dyDescent="0.2">
      <c r="A2397" s="6"/>
      <c r="B2397" s="6"/>
      <c r="C2397" s="7"/>
      <c r="D2397" t="s">
        <v>3512</v>
      </c>
      <c r="E2397" s="21">
        <v>6</v>
      </c>
      <c r="F2397" s="11">
        <v>0</v>
      </c>
      <c r="G2397" s="10" t="s">
        <v>1082</v>
      </c>
      <c r="H2397" s="22" t="s">
        <v>2682</v>
      </c>
    </row>
    <row r="2398" spans="1:8" x14ac:dyDescent="0.2">
      <c r="A2398" s="6"/>
      <c r="B2398" s="6"/>
      <c r="C2398" s="7"/>
      <c r="D2398" t="s">
        <v>3513</v>
      </c>
      <c r="E2398" s="21">
        <v>6</v>
      </c>
      <c r="F2398" s="11">
        <v>1</v>
      </c>
      <c r="G2398" s="10" t="s">
        <v>2501</v>
      </c>
      <c r="H2398" s="22" t="s">
        <v>2489</v>
      </c>
    </row>
    <row r="2399" spans="1:8" x14ac:dyDescent="0.2">
      <c r="A2399" s="6"/>
      <c r="B2399" s="6"/>
      <c r="C2399" s="7"/>
      <c r="D2399" t="s">
        <v>3513</v>
      </c>
      <c r="E2399" s="21">
        <v>6</v>
      </c>
      <c r="F2399" s="11">
        <v>0</v>
      </c>
      <c r="G2399" s="10" t="s">
        <v>1082</v>
      </c>
      <c r="H2399" s="22" t="s">
        <v>2489</v>
      </c>
    </row>
    <row r="2400" spans="1:8" x14ac:dyDescent="0.2">
      <c r="A2400" s="6"/>
      <c r="B2400" s="6"/>
      <c r="C2400" s="7"/>
      <c r="D2400" t="s">
        <v>3514</v>
      </c>
      <c r="E2400" s="21">
        <v>6</v>
      </c>
      <c r="F2400" s="11">
        <v>1</v>
      </c>
      <c r="G2400" s="10" t="s">
        <v>2501</v>
      </c>
      <c r="H2400" s="22" t="s">
        <v>2489</v>
      </c>
    </row>
    <row r="2401" spans="1:8" x14ac:dyDescent="0.2">
      <c r="A2401" s="6"/>
      <c r="B2401" s="6"/>
      <c r="C2401" s="7"/>
      <c r="D2401" t="s">
        <v>3514</v>
      </c>
      <c r="E2401" s="21">
        <v>6</v>
      </c>
      <c r="F2401" s="11">
        <v>0</v>
      </c>
      <c r="G2401" s="10" t="s">
        <v>1082</v>
      </c>
      <c r="H2401" s="22" t="s">
        <v>2489</v>
      </c>
    </row>
    <row r="2402" spans="1:8" x14ac:dyDescent="0.2">
      <c r="A2402" s="6"/>
      <c r="B2402" s="6"/>
      <c r="C2402" s="7"/>
      <c r="D2402" t="s">
        <v>3515</v>
      </c>
      <c r="E2402" s="21">
        <v>6</v>
      </c>
      <c r="F2402" s="11">
        <v>1</v>
      </c>
      <c r="G2402" s="10" t="s">
        <v>2501</v>
      </c>
      <c r="H2402" s="22" t="s">
        <v>2489</v>
      </c>
    </row>
    <row r="2403" spans="1:8" x14ac:dyDescent="0.2">
      <c r="A2403" s="6"/>
      <c r="B2403" s="6"/>
      <c r="C2403" s="7"/>
      <c r="D2403" t="s">
        <v>3516</v>
      </c>
      <c r="E2403" s="21">
        <v>6</v>
      </c>
      <c r="F2403" s="11">
        <v>1</v>
      </c>
      <c r="G2403" s="10" t="s">
        <v>2501</v>
      </c>
      <c r="H2403" s="22" t="s">
        <v>2489</v>
      </c>
    </row>
    <row r="2404" spans="1:8" x14ac:dyDescent="0.2">
      <c r="A2404" s="6"/>
      <c r="B2404" s="6"/>
      <c r="C2404" s="7"/>
      <c r="D2404" t="s">
        <v>3516</v>
      </c>
      <c r="E2404" s="21">
        <v>6</v>
      </c>
      <c r="F2404" s="11">
        <v>0</v>
      </c>
      <c r="G2404" s="10" t="s">
        <v>1082</v>
      </c>
      <c r="H2404" s="22" t="s">
        <v>2489</v>
      </c>
    </row>
    <row r="2405" spans="1:8" x14ac:dyDescent="0.2">
      <c r="A2405" s="6"/>
      <c r="B2405" s="6"/>
      <c r="C2405" s="7"/>
      <c r="D2405" t="s">
        <v>3517</v>
      </c>
      <c r="E2405" s="21">
        <v>6</v>
      </c>
      <c r="F2405" s="11">
        <v>1</v>
      </c>
      <c r="G2405" s="10" t="s">
        <v>3014</v>
      </c>
      <c r="H2405" s="22" t="s">
        <v>2682</v>
      </c>
    </row>
    <row r="2406" spans="1:8" x14ac:dyDescent="0.2">
      <c r="A2406" s="6"/>
      <c r="B2406" s="6"/>
      <c r="C2406" s="7"/>
      <c r="D2406" t="s">
        <v>3518</v>
      </c>
      <c r="E2406" s="21">
        <v>6</v>
      </c>
      <c r="F2406" s="11">
        <v>1</v>
      </c>
      <c r="G2406" s="10" t="s">
        <v>3014</v>
      </c>
      <c r="H2406" s="22" t="s">
        <v>2682</v>
      </c>
    </row>
    <row r="2407" spans="1:8" x14ac:dyDescent="0.2">
      <c r="A2407" s="6"/>
      <c r="B2407" s="6"/>
      <c r="C2407" s="7"/>
      <c r="D2407" t="s">
        <v>3518</v>
      </c>
      <c r="E2407" s="21">
        <v>6</v>
      </c>
      <c r="F2407" s="11">
        <v>0</v>
      </c>
      <c r="G2407" s="10" t="s">
        <v>1082</v>
      </c>
      <c r="H2407" s="22" t="s">
        <v>2682</v>
      </c>
    </row>
    <row r="2408" spans="1:8" x14ac:dyDescent="0.2">
      <c r="A2408" s="6"/>
      <c r="B2408" s="6"/>
      <c r="C2408" s="7"/>
      <c r="D2408" t="s">
        <v>3519</v>
      </c>
      <c r="E2408" s="21">
        <v>6</v>
      </c>
      <c r="F2408" s="11">
        <v>1</v>
      </c>
      <c r="G2408" s="10" t="s">
        <v>2501</v>
      </c>
      <c r="H2408" s="22" t="s">
        <v>2489</v>
      </c>
    </row>
    <row r="2409" spans="1:8" x14ac:dyDescent="0.2">
      <c r="A2409" s="6"/>
      <c r="B2409" s="6"/>
      <c r="C2409" s="7"/>
      <c r="D2409" t="s">
        <v>3519</v>
      </c>
      <c r="E2409" s="21">
        <v>6</v>
      </c>
      <c r="F2409" s="11">
        <v>0</v>
      </c>
      <c r="G2409" s="10" t="s">
        <v>1082</v>
      </c>
      <c r="H2409" s="22" t="s">
        <v>2489</v>
      </c>
    </row>
    <row r="2410" spans="1:8" x14ac:dyDescent="0.2">
      <c r="A2410" s="6"/>
      <c r="B2410" s="6"/>
      <c r="C2410" s="7"/>
      <c r="D2410" t="s">
        <v>3520</v>
      </c>
      <c r="E2410" s="21">
        <v>6</v>
      </c>
      <c r="F2410" s="11">
        <v>1</v>
      </c>
      <c r="G2410" s="10" t="s">
        <v>3521</v>
      </c>
      <c r="H2410" s="22" t="s">
        <v>2682</v>
      </c>
    </row>
    <row r="2411" spans="1:8" x14ac:dyDescent="0.2">
      <c r="A2411" s="6"/>
      <c r="B2411" s="6"/>
      <c r="C2411" s="7"/>
      <c r="D2411" t="s">
        <v>3520</v>
      </c>
      <c r="E2411" s="21">
        <v>6</v>
      </c>
      <c r="F2411" s="11">
        <v>0</v>
      </c>
      <c r="G2411" s="10" t="s">
        <v>1082</v>
      </c>
      <c r="H2411" s="22" t="s">
        <v>2682</v>
      </c>
    </row>
    <row r="2412" spans="1:8" x14ac:dyDescent="0.2">
      <c r="A2412" s="6"/>
      <c r="B2412" s="6"/>
      <c r="C2412" s="7"/>
      <c r="D2412" t="s">
        <v>3522</v>
      </c>
      <c r="E2412" s="21">
        <v>6</v>
      </c>
      <c r="F2412" s="11">
        <v>1</v>
      </c>
      <c r="G2412" s="10" t="s">
        <v>3014</v>
      </c>
      <c r="H2412" s="22" t="s">
        <v>2682</v>
      </c>
    </row>
    <row r="2413" spans="1:8" x14ac:dyDescent="0.2">
      <c r="A2413" s="6"/>
      <c r="B2413" s="6"/>
      <c r="C2413" s="7"/>
      <c r="D2413" t="s">
        <v>3523</v>
      </c>
      <c r="E2413" s="21">
        <v>6</v>
      </c>
      <c r="F2413" s="11">
        <v>1</v>
      </c>
      <c r="G2413" s="10" t="s">
        <v>2501</v>
      </c>
      <c r="H2413" s="22" t="s">
        <v>2489</v>
      </c>
    </row>
    <row r="2414" spans="1:8" x14ac:dyDescent="0.2">
      <c r="A2414" s="6"/>
      <c r="B2414" s="6"/>
      <c r="C2414" s="7"/>
      <c r="D2414" t="s">
        <v>3523</v>
      </c>
      <c r="E2414" s="21">
        <v>6</v>
      </c>
      <c r="F2414" s="11">
        <v>0</v>
      </c>
      <c r="G2414" s="10" t="s">
        <v>1082</v>
      </c>
      <c r="H2414" s="22" t="s">
        <v>2489</v>
      </c>
    </row>
    <row r="2415" spans="1:8" x14ac:dyDescent="0.2">
      <c r="A2415" s="6"/>
      <c r="B2415" s="6"/>
      <c r="C2415" s="7"/>
      <c r="D2415" t="s">
        <v>3524</v>
      </c>
      <c r="E2415" s="21">
        <v>6</v>
      </c>
      <c r="F2415" s="11">
        <v>0</v>
      </c>
      <c r="G2415" s="10" t="s">
        <v>1082</v>
      </c>
      <c r="H2415" s="22" t="s">
        <v>2489</v>
      </c>
    </row>
    <row r="2416" spans="1:8" x14ac:dyDescent="0.2">
      <c r="A2416" s="6"/>
      <c r="B2416" s="6"/>
      <c r="C2416" s="7"/>
      <c r="D2416" t="s">
        <v>3525</v>
      </c>
      <c r="E2416" s="21">
        <v>6</v>
      </c>
      <c r="F2416" s="11">
        <v>1</v>
      </c>
      <c r="G2416" s="10" t="s">
        <v>2501</v>
      </c>
      <c r="H2416" s="22" t="s">
        <v>2489</v>
      </c>
    </row>
    <row r="2417" spans="1:8" x14ac:dyDescent="0.2">
      <c r="A2417" s="6"/>
      <c r="B2417" s="6"/>
      <c r="C2417" s="7"/>
      <c r="D2417" t="s">
        <v>3525</v>
      </c>
      <c r="E2417" s="21">
        <v>6</v>
      </c>
      <c r="F2417" s="11">
        <v>0</v>
      </c>
      <c r="G2417" s="10" t="s">
        <v>1082</v>
      </c>
      <c r="H2417" s="22" t="s">
        <v>2489</v>
      </c>
    </row>
    <row r="2418" spans="1:8" x14ac:dyDescent="0.2">
      <c r="A2418" s="6"/>
      <c r="B2418" s="6"/>
      <c r="C2418" s="7"/>
      <c r="D2418" t="s">
        <v>3526</v>
      </c>
      <c r="E2418" s="21">
        <v>6</v>
      </c>
      <c r="F2418" s="11">
        <v>1</v>
      </c>
      <c r="G2418" s="10" t="s">
        <v>2501</v>
      </c>
      <c r="H2418" s="22" t="s">
        <v>2489</v>
      </c>
    </row>
    <row r="2419" spans="1:8" x14ac:dyDescent="0.2">
      <c r="A2419" s="6"/>
      <c r="B2419" s="6"/>
      <c r="C2419" s="7"/>
      <c r="D2419" t="s">
        <v>3526</v>
      </c>
      <c r="E2419" s="21">
        <v>6</v>
      </c>
      <c r="F2419" s="11">
        <v>0</v>
      </c>
      <c r="G2419" s="10" t="s">
        <v>1082</v>
      </c>
      <c r="H2419" s="22" t="s">
        <v>2489</v>
      </c>
    </row>
    <row r="2420" spans="1:8" x14ac:dyDescent="0.2">
      <c r="A2420" s="6"/>
      <c r="B2420" s="6"/>
      <c r="C2420" s="7"/>
      <c r="D2420" t="s">
        <v>3527</v>
      </c>
      <c r="E2420" s="21">
        <v>6</v>
      </c>
      <c r="F2420" s="11">
        <v>1</v>
      </c>
      <c r="G2420" s="10" t="s">
        <v>2501</v>
      </c>
      <c r="H2420" s="22" t="s">
        <v>2489</v>
      </c>
    </row>
    <row r="2421" spans="1:8" x14ac:dyDescent="0.2">
      <c r="A2421" s="6"/>
      <c r="B2421" s="6"/>
      <c r="C2421" s="7"/>
      <c r="D2421" t="s">
        <v>3528</v>
      </c>
      <c r="E2421" s="21">
        <v>6</v>
      </c>
      <c r="F2421" s="11">
        <v>1</v>
      </c>
      <c r="G2421" s="10" t="s">
        <v>2501</v>
      </c>
      <c r="H2421" s="22" t="s">
        <v>2489</v>
      </c>
    </row>
    <row r="2422" spans="1:8" x14ac:dyDescent="0.2">
      <c r="A2422" s="6"/>
      <c r="B2422" s="6"/>
      <c r="C2422" s="7"/>
      <c r="D2422" t="s">
        <v>3529</v>
      </c>
      <c r="E2422" s="21">
        <v>5.99</v>
      </c>
      <c r="F2422" s="11">
        <v>1</v>
      </c>
      <c r="G2422" s="10" t="s">
        <v>2501</v>
      </c>
      <c r="H2422" s="22" t="s">
        <v>2452</v>
      </c>
    </row>
    <row r="2423" spans="1:8" x14ac:dyDescent="0.2">
      <c r="A2423" s="6"/>
      <c r="B2423" s="6"/>
      <c r="C2423" s="7"/>
      <c r="D2423" t="s">
        <v>3530</v>
      </c>
      <c r="E2423" s="21">
        <v>5.99</v>
      </c>
      <c r="F2423" s="11">
        <v>0</v>
      </c>
      <c r="G2423" s="10" t="s">
        <v>1082</v>
      </c>
      <c r="H2423" s="22" t="s">
        <v>2452</v>
      </c>
    </row>
    <row r="2424" spans="1:8" x14ac:dyDescent="0.2">
      <c r="A2424" s="6"/>
      <c r="B2424" s="6"/>
      <c r="C2424" s="7"/>
      <c r="D2424" t="s">
        <v>3531</v>
      </c>
      <c r="E2424" s="21">
        <v>5.99</v>
      </c>
      <c r="F2424" s="11">
        <v>1</v>
      </c>
      <c r="G2424" s="10" t="s">
        <v>2501</v>
      </c>
      <c r="H2424" s="22" t="s">
        <v>2489</v>
      </c>
    </row>
    <row r="2425" spans="1:8" x14ac:dyDescent="0.2">
      <c r="A2425" s="6"/>
      <c r="B2425" s="6"/>
      <c r="C2425" s="7"/>
      <c r="D2425" t="s">
        <v>3532</v>
      </c>
      <c r="E2425" s="21">
        <v>5.99</v>
      </c>
      <c r="F2425" s="11">
        <v>1</v>
      </c>
      <c r="G2425" s="10" t="s">
        <v>2501</v>
      </c>
      <c r="H2425" s="22" t="s">
        <v>2489</v>
      </c>
    </row>
    <row r="2426" spans="1:8" x14ac:dyDescent="0.2">
      <c r="A2426" s="6"/>
      <c r="B2426" s="6"/>
      <c r="C2426" s="7"/>
      <c r="D2426" t="s">
        <v>3533</v>
      </c>
      <c r="E2426" s="21">
        <v>5.99</v>
      </c>
      <c r="F2426" s="11">
        <v>1</v>
      </c>
      <c r="G2426" s="10" t="s">
        <v>2501</v>
      </c>
      <c r="H2426" s="22" t="s">
        <v>2410</v>
      </c>
    </row>
    <row r="2427" spans="1:8" x14ac:dyDescent="0.2">
      <c r="A2427" s="6"/>
      <c r="B2427" s="6"/>
      <c r="C2427" s="7"/>
      <c r="D2427" t="s">
        <v>3534</v>
      </c>
      <c r="E2427" s="21">
        <v>5.99</v>
      </c>
      <c r="F2427" s="11">
        <v>1</v>
      </c>
      <c r="G2427" s="10" t="s">
        <v>2501</v>
      </c>
      <c r="H2427" s="22" t="s">
        <v>2489</v>
      </c>
    </row>
    <row r="2428" spans="1:8" x14ac:dyDescent="0.2">
      <c r="A2428" s="6"/>
      <c r="B2428" s="6"/>
      <c r="C2428" s="7"/>
      <c r="D2428" t="s">
        <v>3535</v>
      </c>
      <c r="E2428" s="21">
        <v>5.99</v>
      </c>
      <c r="F2428" s="11">
        <v>1</v>
      </c>
      <c r="G2428" s="10" t="s">
        <v>2501</v>
      </c>
      <c r="H2428" s="22" t="s">
        <v>2401</v>
      </c>
    </row>
    <row r="2429" spans="1:8" x14ac:dyDescent="0.2">
      <c r="A2429" s="6"/>
      <c r="B2429" s="6"/>
      <c r="C2429" s="7"/>
      <c r="D2429" t="s">
        <v>3536</v>
      </c>
      <c r="E2429" s="21">
        <v>5.99</v>
      </c>
      <c r="F2429" s="11">
        <v>1</v>
      </c>
      <c r="G2429" s="10" t="s">
        <v>2501</v>
      </c>
      <c r="H2429" s="22" t="s">
        <v>2410</v>
      </c>
    </row>
    <row r="2430" spans="1:8" x14ac:dyDescent="0.2">
      <c r="A2430" s="6"/>
      <c r="B2430" s="6"/>
      <c r="C2430" s="7"/>
      <c r="D2430" t="s">
        <v>3537</v>
      </c>
      <c r="E2430" s="21">
        <v>5.99</v>
      </c>
      <c r="F2430" s="11">
        <v>1</v>
      </c>
      <c r="G2430" s="10" t="s">
        <v>2501</v>
      </c>
      <c r="H2430" s="22" t="s">
        <v>2410</v>
      </c>
    </row>
    <row r="2431" spans="1:8" x14ac:dyDescent="0.2">
      <c r="A2431" s="6"/>
      <c r="B2431" s="6"/>
      <c r="C2431" s="7"/>
      <c r="D2431" t="s">
        <v>3538</v>
      </c>
      <c r="E2431" s="21">
        <v>5.99</v>
      </c>
      <c r="F2431" s="11">
        <v>1</v>
      </c>
      <c r="G2431" s="10" t="s">
        <v>2501</v>
      </c>
      <c r="H2431" s="22" t="s">
        <v>2452</v>
      </c>
    </row>
    <row r="2432" spans="1:8" x14ac:dyDescent="0.2">
      <c r="A2432" s="6"/>
      <c r="B2432" s="6"/>
      <c r="C2432" s="7"/>
      <c r="D2432" t="s">
        <v>3539</v>
      </c>
      <c r="E2432" s="21">
        <v>5.99</v>
      </c>
      <c r="F2432" s="11">
        <v>1</v>
      </c>
      <c r="G2432" s="10" t="s">
        <v>2501</v>
      </c>
      <c r="H2432" s="22" t="s">
        <v>2545</v>
      </c>
    </row>
    <row r="2433" spans="1:8" x14ac:dyDescent="0.2">
      <c r="A2433" s="6"/>
      <c r="B2433" s="6"/>
      <c r="C2433" s="7"/>
      <c r="D2433" t="s">
        <v>3539</v>
      </c>
      <c r="E2433" s="21">
        <v>5.99</v>
      </c>
      <c r="F2433" s="11">
        <v>0</v>
      </c>
      <c r="G2433" s="10" t="s">
        <v>1082</v>
      </c>
      <c r="H2433" s="22" t="s">
        <v>2545</v>
      </c>
    </row>
    <row r="2434" spans="1:8" x14ac:dyDescent="0.2">
      <c r="A2434" s="6"/>
      <c r="B2434" s="6"/>
      <c r="C2434" s="7"/>
      <c r="D2434" t="s">
        <v>3540</v>
      </c>
      <c r="E2434" s="21">
        <v>5.98</v>
      </c>
      <c r="F2434" s="11">
        <v>1</v>
      </c>
      <c r="G2434" s="10" t="s">
        <v>2501</v>
      </c>
      <c r="H2434" s="22" t="s">
        <v>2545</v>
      </c>
    </row>
    <row r="2435" spans="1:8" x14ac:dyDescent="0.2">
      <c r="A2435" s="6"/>
      <c r="B2435" s="6"/>
      <c r="C2435" s="7"/>
      <c r="D2435" t="s">
        <v>3541</v>
      </c>
      <c r="E2435" s="21">
        <v>5.97</v>
      </c>
      <c r="F2435" s="11">
        <v>1</v>
      </c>
      <c r="G2435" s="10" t="s">
        <v>2501</v>
      </c>
      <c r="H2435" s="22" t="s">
        <v>2545</v>
      </c>
    </row>
    <row r="2436" spans="1:8" x14ac:dyDescent="0.2">
      <c r="A2436" s="6"/>
      <c r="B2436" s="6"/>
      <c r="C2436" s="7"/>
      <c r="D2436" s="25" t="s">
        <v>3542</v>
      </c>
      <c r="E2436" s="26">
        <v>5.95</v>
      </c>
      <c r="F2436" s="27" t="s">
        <v>2715</v>
      </c>
      <c r="G2436" s="28" t="s">
        <v>2412</v>
      </c>
      <c r="H2436" s="35" t="s">
        <v>827</v>
      </c>
    </row>
    <row r="2437" spans="1:8" x14ac:dyDescent="0.2">
      <c r="A2437" s="6"/>
      <c r="B2437" s="6"/>
      <c r="C2437" s="7"/>
      <c r="D2437" t="s">
        <v>3543</v>
      </c>
      <c r="E2437" s="21">
        <v>5.79</v>
      </c>
      <c r="F2437" s="11">
        <v>1</v>
      </c>
      <c r="G2437" s="10" t="s">
        <v>2501</v>
      </c>
      <c r="H2437" s="22" t="s">
        <v>2489</v>
      </c>
    </row>
    <row r="2438" spans="1:8" x14ac:dyDescent="0.2">
      <c r="A2438" s="6"/>
      <c r="B2438" s="6"/>
      <c r="C2438" s="7"/>
      <c r="D2438" t="s">
        <v>3544</v>
      </c>
      <c r="E2438" s="21">
        <v>5.69</v>
      </c>
      <c r="F2438" s="11">
        <v>1</v>
      </c>
      <c r="G2438" s="10" t="s">
        <v>2501</v>
      </c>
      <c r="H2438" s="22" t="s">
        <v>2410</v>
      </c>
    </row>
    <row r="2439" spans="1:8" x14ac:dyDescent="0.2">
      <c r="A2439" s="6"/>
      <c r="B2439" s="6"/>
      <c r="C2439" s="7"/>
      <c r="D2439" t="s">
        <v>3545</v>
      </c>
      <c r="E2439" s="21">
        <v>5.69</v>
      </c>
      <c r="F2439" s="11">
        <v>1</v>
      </c>
      <c r="G2439" s="10" t="s">
        <v>2501</v>
      </c>
      <c r="H2439" s="22" t="s">
        <v>2410</v>
      </c>
    </row>
    <row r="2440" spans="1:8" x14ac:dyDescent="0.2">
      <c r="A2440" s="6"/>
      <c r="B2440" s="6"/>
      <c r="C2440" s="7"/>
      <c r="D2440" t="s">
        <v>3546</v>
      </c>
      <c r="E2440" s="21">
        <v>5.49</v>
      </c>
      <c r="F2440" s="11">
        <v>1</v>
      </c>
      <c r="G2440" s="10" t="s">
        <v>2501</v>
      </c>
      <c r="H2440" s="22" t="s">
        <v>2410</v>
      </c>
    </row>
    <row r="2441" spans="1:8" x14ac:dyDescent="0.2">
      <c r="A2441" s="6"/>
      <c r="B2441" s="6"/>
      <c r="C2441" s="7"/>
      <c r="D2441" t="s">
        <v>3547</v>
      </c>
      <c r="E2441" s="21">
        <v>5.49</v>
      </c>
      <c r="F2441" s="11">
        <v>1</v>
      </c>
      <c r="G2441" s="10" t="s">
        <v>2501</v>
      </c>
      <c r="H2441" s="22" t="s">
        <v>2489</v>
      </c>
    </row>
    <row r="2442" spans="1:8" x14ac:dyDescent="0.2">
      <c r="A2442" s="6"/>
      <c r="B2442" s="6"/>
      <c r="C2442" s="7"/>
      <c r="D2442" t="s">
        <v>3548</v>
      </c>
      <c r="E2442" s="21">
        <v>5.49</v>
      </c>
      <c r="F2442" s="11">
        <v>1</v>
      </c>
      <c r="G2442" s="10" t="s">
        <v>2501</v>
      </c>
      <c r="H2442" s="22" t="s">
        <v>2489</v>
      </c>
    </row>
    <row r="2443" spans="1:8" x14ac:dyDescent="0.2">
      <c r="A2443" s="6"/>
      <c r="B2443" s="6"/>
      <c r="C2443" s="7"/>
      <c r="D2443" t="s">
        <v>3548</v>
      </c>
      <c r="E2443" s="21">
        <v>5.49</v>
      </c>
      <c r="F2443" s="11">
        <v>0</v>
      </c>
      <c r="G2443" s="10" t="s">
        <v>1082</v>
      </c>
      <c r="H2443" s="22" t="s">
        <v>2489</v>
      </c>
    </row>
    <row r="2444" spans="1:8" x14ac:dyDescent="0.2">
      <c r="A2444" s="6"/>
      <c r="B2444" s="6"/>
      <c r="C2444" s="7"/>
      <c r="D2444" t="s">
        <v>3549</v>
      </c>
      <c r="E2444" s="21">
        <v>5.49</v>
      </c>
      <c r="F2444" s="11">
        <v>1</v>
      </c>
      <c r="G2444" s="10" t="s">
        <v>2501</v>
      </c>
      <c r="H2444" s="22" t="s">
        <v>2489</v>
      </c>
    </row>
    <row r="2445" spans="1:8" x14ac:dyDescent="0.2">
      <c r="A2445" s="6"/>
      <c r="B2445" s="6"/>
      <c r="C2445" s="7"/>
      <c r="D2445" t="s">
        <v>3550</v>
      </c>
      <c r="E2445" s="21">
        <v>5.29</v>
      </c>
      <c r="F2445" s="11">
        <v>1</v>
      </c>
      <c r="G2445" s="10" t="s">
        <v>2501</v>
      </c>
      <c r="H2445" s="22" t="s">
        <v>2489</v>
      </c>
    </row>
    <row r="2446" spans="1:8" x14ac:dyDescent="0.2">
      <c r="A2446" s="6"/>
      <c r="B2446" s="6"/>
      <c r="C2446" s="7"/>
      <c r="D2446" t="s">
        <v>3551</v>
      </c>
      <c r="E2446" s="21">
        <v>5.29</v>
      </c>
      <c r="F2446" s="11">
        <v>1</v>
      </c>
      <c r="G2446" s="10" t="s">
        <v>2501</v>
      </c>
      <c r="H2446" s="22" t="s">
        <v>2545</v>
      </c>
    </row>
    <row r="2447" spans="1:8" x14ac:dyDescent="0.2">
      <c r="A2447" s="6"/>
      <c r="B2447" s="6"/>
      <c r="C2447" s="7"/>
      <c r="D2447" t="s">
        <v>3552</v>
      </c>
      <c r="E2447" s="21">
        <v>5.09</v>
      </c>
      <c r="F2447" s="11">
        <v>1</v>
      </c>
      <c r="G2447" s="10" t="s">
        <v>2501</v>
      </c>
      <c r="H2447" s="22" t="s">
        <v>2410</v>
      </c>
    </row>
    <row r="2448" spans="1:8" x14ac:dyDescent="0.2">
      <c r="A2448" s="6"/>
      <c r="B2448" s="6"/>
      <c r="C2448" s="7"/>
      <c r="D2448" t="s">
        <v>3553</v>
      </c>
      <c r="E2448" s="21">
        <v>5</v>
      </c>
      <c r="F2448" s="11">
        <v>0</v>
      </c>
      <c r="G2448" s="10" t="s">
        <v>1082</v>
      </c>
      <c r="H2448" s="22" t="s">
        <v>2489</v>
      </c>
    </row>
    <row r="2449" spans="1:8" x14ac:dyDescent="0.2">
      <c r="A2449" s="6"/>
      <c r="B2449" s="6"/>
      <c r="C2449" s="7"/>
      <c r="D2449" t="s">
        <v>3554</v>
      </c>
      <c r="E2449" s="21">
        <v>5</v>
      </c>
      <c r="F2449" s="11">
        <v>1</v>
      </c>
      <c r="G2449" s="10" t="s">
        <v>2501</v>
      </c>
      <c r="H2449" s="22" t="s">
        <v>2489</v>
      </c>
    </row>
    <row r="2450" spans="1:8" x14ac:dyDescent="0.2">
      <c r="A2450" s="6"/>
      <c r="B2450" s="6"/>
      <c r="C2450" s="7"/>
      <c r="D2450" t="s">
        <v>3555</v>
      </c>
      <c r="E2450" s="21">
        <v>5</v>
      </c>
      <c r="F2450" s="11">
        <v>0</v>
      </c>
      <c r="G2450" s="10" t="s">
        <v>1082</v>
      </c>
      <c r="H2450" s="22" t="s">
        <v>2682</v>
      </c>
    </row>
    <row r="2451" spans="1:8" x14ac:dyDescent="0.2">
      <c r="A2451" s="6"/>
      <c r="B2451" s="6"/>
      <c r="C2451" s="7"/>
      <c r="D2451" t="s">
        <v>3556</v>
      </c>
      <c r="E2451" s="21">
        <v>5</v>
      </c>
      <c r="F2451" s="11">
        <v>1</v>
      </c>
      <c r="G2451" s="10" t="s">
        <v>3014</v>
      </c>
      <c r="H2451" s="22" t="s">
        <v>2489</v>
      </c>
    </row>
    <row r="2452" spans="1:8" x14ac:dyDescent="0.2">
      <c r="A2452" s="6"/>
      <c r="B2452" s="6"/>
      <c r="C2452" s="7"/>
      <c r="D2452" t="s">
        <v>3557</v>
      </c>
      <c r="E2452" s="21">
        <v>5</v>
      </c>
      <c r="F2452" s="11">
        <v>0</v>
      </c>
      <c r="G2452" s="10" t="s">
        <v>1082</v>
      </c>
      <c r="H2452" s="22" t="s">
        <v>2489</v>
      </c>
    </row>
    <row r="2453" spans="1:8" x14ac:dyDescent="0.2">
      <c r="A2453" s="6"/>
      <c r="B2453" s="6"/>
      <c r="C2453" s="7"/>
      <c r="D2453" t="s">
        <v>3558</v>
      </c>
      <c r="E2453" s="21">
        <v>5</v>
      </c>
      <c r="F2453" s="11">
        <v>0</v>
      </c>
      <c r="G2453" s="10" t="s">
        <v>1082</v>
      </c>
      <c r="H2453" s="22" t="s">
        <v>2682</v>
      </c>
    </row>
    <row r="2454" spans="1:8" x14ac:dyDescent="0.2">
      <c r="A2454" s="6"/>
      <c r="B2454" s="6"/>
      <c r="C2454" s="7"/>
      <c r="D2454" t="s">
        <v>3559</v>
      </c>
      <c r="E2454" s="21">
        <v>5</v>
      </c>
      <c r="F2454" s="11">
        <v>1</v>
      </c>
      <c r="G2454" s="10" t="s">
        <v>3014</v>
      </c>
      <c r="H2454" s="22" t="s">
        <v>2489</v>
      </c>
    </row>
    <row r="2455" spans="1:8" x14ac:dyDescent="0.2">
      <c r="A2455" s="6"/>
      <c r="B2455" s="6"/>
      <c r="C2455" s="7"/>
      <c r="D2455" t="s">
        <v>3560</v>
      </c>
      <c r="E2455" s="21">
        <v>5</v>
      </c>
      <c r="F2455" s="11">
        <v>0</v>
      </c>
      <c r="G2455" s="10" t="s">
        <v>1082</v>
      </c>
      <c r="H2455" s="22" t="s">
        <v>2489</v>
      </c>
    </row>
    <row r="2456" spans="1:8" x14ac:dyDescent="0.2">
      <c r="A2456" s="6"/>
      <c r="B2456" s="6"/>
      <c r="C2456" s="7"/>
      <c r="D2456" t="s">
        <v>3561</v>
      </c>
      <c r="E2456" s="21">
        <v>5</v>
      </c>
      <c r="F2456" s="11" t="s">
        <v>2418</v>
      </c>
      <c r="G2456" s="11" t="s">
        <v>2418</v>
      </c>
      <c r="H2456" s="22" t="s">
        <v>2589</v>
      </c>
    </row>
    <row r="2457" spans="1:8" x14ac:dyDescent="0.2">
      <c r="A2457" s="6"/>
      <c r="B2457" s="6"/>
      <c r="C2457" s="7"/>
      <c r="D2457" t="s">
        <v>3562</v>
      </c>
      <c r="E2457" s="21">
        <v>5</v>
      </c>
      <c r="F2457" s="11">
        <v>1</v>
      </c>
      <c r="G2457" s="10" t="s">
        <v>2501</v>
      </c>
      <c r="H2457" s="22" t="s">
        <v>2682</v>
      </c>
    </row>
    <row r="2458" spans="1:8" x14ac:dyDescent="0.2">
      <c r="A2458" s="6"/>
      <c r="B2458" s="6"/>
      <c r="C2458" s="7"/>
      <c r="D2458" t="s">
        <v>3562</v>
      </c>
      <c r="E2458" s="21">
        <v>5</v>
      </c>
      <c r="F2458" s="11">
        <v>0</v>
      </c>
      <c r="G2458" s="10" t="s">
        <v>1082</v>
      </c>
      <c r="H2458" s="22" t="s">
        <v>2682</v>
      </c>
    </row>
    <row r="2459" spans="1:8" x14ac:dyDescent="0.2">
      <c r="A2459" s="6"/>
      <c r="B2459" s="6"/>
      <c r="C2459" s="7"/>
      <c r="D2459" t="s">
        <v>3563</v>
      </c>
      <c r="E2459" s="21">
        <v>5</v>
      </c>
      <c r="F2459" s="11">
        <v>1</v>
      </c>
      <c r="G2459" s="10" t="s">
        <v>2501</v>
      </c>
      <c r="H2459" s="22" t="s">
        <v>2682</v>
      </c>
    </row>
    <row r="2460" spans="1:8" x14ac:dyDescent="0.2">
      <c r="A2460" s="6"/>
      <c r="B2460" s="6"/>
      <c r="C2460" s="7"/>
      <c r="D2460" t="s">
        <v>3563</v>
      </c>
      <c r="E2460" s="21">
        <v>5</v>
      </c>
      <c r="F2460" s="11">
        <v>0</v>
      </c>
      <c r="G2460" s="10" t="s">
        <v>1082</v>
      </c>
      <c r="H2460" s="22" t="s">
        <v>2682</v>
      </c>
    </row>
    <row r="2461" spans="1:8" x14ac:dyDescent="0.2">
      <c r="A2461" s="6"/>
      <c r="B2461" s="6"/>
      <c r="C2461" s="7"/>
      <c r="D2461" t="s">
        <v>3564</v>
      </c>
      <c r="E2461" s="21">
        <v>5</v>
      </c>
      <c r="F2461" s="11">
        <v>1</v>
      </c>
      <c r="G2461" s="10" t="s">
        <v>2501</v>
      </c>
      <c r="H2461" s="22" t="s">
        <v>2489</v>
      </c>
    </row>
    <row r="2462" spans="1:8" x14ac:dyDescent="0.2">
      <c r="A2462" s="6"/>
      <c r="B2462" s="6"/>
      <c r="C2462" s="7"/>
      <c r="D2462" t="s">
        <v>3564</v>
      </c>
      <c r="E2462" s="21">
        <v>5</v>
      </c>
      <c r="F2462" s="11">
        <v>0</v>
      </c>
      <c r="G2462" s="10" t="s">
        <v>1082</v>
      </c>
      <c r="H2462" s="22" t="s">
        <v>2489</v>
      </c>
    </row>
    <row r="2463" spans="1:8" x14ac:dyDescent="0.2">
      <c r="A2463" s="6"/>
      <c r="B2463" s="6"/>
      <c r="C2463" s="7"/>
      <c r="D2463" t="s">
        <v>3565</v>
      </c>
      <c r="E2463" s="21">
        <v>5</v>
      </c>
      <c r="F2463" s="11">
        <v>1</v>
      </c>
      <c r="G2463" s="10" t="s">
        <v>2501</v>
      </c>
      <c r="H2463" s="22" t="s">
        <v>2489</v>
      </c>
    </row>
    <row r="2464" spans="1:8" x14ac:dyDescent="0.2">
      <c r="A2464" s="6"/>
      <c r="B2464" s="6"/>
      <c r="C2464" s="7"/>
      <c r="D2464" t="s">
        <v>3566</v>
      </c>
      <c r="E2464" s="21">
        <v>5</v>
      </c>
      <c r="F2464" s="11">
        <v>1</v>
      </c>
      <c r="G2464" s="10" t="s">
        <v>3014</v>
      </c>
      <c r="H2464" s="22" t="s">
        <v>2682</v>
      </c>
    </row>
    <row r="2465" spans="1:8" x14ac:dyDescent="0.2">
      <c r="A2465" s="6"/>
      <c r="B2465" s="6"/>
      <c r="C2465" s="7"/>
      <c r="D2465" t="s">
        <v>3566</v>
      </c>
      <c r="E2465" s="21">
        <v>5</v>
      </c>
      <c r="F2465" s="11">
        <v>0</v>
      </c>
      <c r="G2465" s="10" t="s">
        <v>1082</v>
      </c>
      <c r="H2465" s="22" t="s">
        <v>2682</v>
      </c>
    </row>
    <row r="2466" spans="1:8" x14ac:dyDescent="0.2">
      <c r="A2466" s="6"/>
      <c r="B2466" s="6"/>
      <c r="C2466" s="7"/>
      <c r="D2466" t="s">
        <v>3717</v>
      </c>
      <c r="E2466" s="21">
        <v>5</v>
      </c>
      <c r="F2466" s="11">
        <v>1</v>
      </c>
      <c r="G2466" s="10" t="s">
        <v>2501</v>
      </c>
      <c r="H2466" s="22" t="s">
        <v>2682</v>
      </c>
    </row>
    <row r="2467" spans="1:8" x14ac:dyDescent="0.2">
      <c r="A2467" s="6"/>
      <c r="B2467" s="6"/>
      <c r="C2467" s="7"/>
      <c r="D2467" t="s">
        <v>3717</v>
      </c>
      <c r="E2467" s="21">
        <v>5</v>
      </c>
      <c r="F2467" s="11">
        <v>0</v>
      </c>
      <c r="G2467" s="10" t="s">
        <v>1082</v>
      </c>
      <c r="H2467" s="22" t="s">
        <v>2682</v>
      </c>
    </row>
    <row r="2468" spans="1:8" x14ac:dyDescent="0.2">
      <c r="A2468" s="6"/>
      <c r="B2468" s="6"/>
      <c r="C2468" s="7"/>
      <c r="D2468" t="s">
        <v>3567</v>
      </c>
      <c r="E2468" s="21">
        <v>5</v>
      </c>
      <c r="F2468" s="11">
        <v>1</v>
      </c>
      <c r="G2468" s="10" t="s">
        <v>2501</v>
      </c>
      <c r="H2468" s="22" t="s">
        <v>2489</v>
      </c>
    </row>
    <row r="2469" spans="1:8" x14ac:dyDescent="0.2">
      <c r="A2469" s="6"/>
      <c r="B2469" s="6"/>
      <c r="C2469" s="7"/>
      <c r="D2469" t="s">
        <v>3567</v>
      </c>
      <c r="E2469" s="21">
        <v>5</v>
      </c>
      <c r="F2469" s="11">
        <v>0</v>
      </c>
      <c r="G2469" s="10" t="s">
        <v>1082</v>
      </c>
      <c r="H2469" s="22" t="s">
        <v>2489</v>
      </c>
    </row>
    <row r="2470" spans="1:8" x14ac:dyDescent="0.2">
      <c r="A2470" s="6"/>
      <c r="B2470" s="6"/>
      <c r="C2470" s="7"/>
      <c r="D2470" t="s">
        <v>3568</v>
      </c>
      <c r="E2470" s="21">
        <v>5</v>
      </c>
      <c r="F2470" s="11">
        <v>1</v>
      </c>
      <c r="G2470" s="10" t="s">
        <v>2501</v>
      </c>
      <c r="H2470" s="22" t="s">
        <v>2489</v>
      </c>
    </row>
    <row r="2471" spans="1:8" x14ac:dyDescent="0.2">
      <c r="A2471" s="6"/>
      <c r="B2471" s="6"/>
      <c r="C2471" s="7"/>
      <c r="D2471" t="s">
        <v>3568</v>
      </c>
      <c r="E2471" s="21">
        <v>5</v>
      </c>
      <c r="F2471" s="11">
        <v>0</v>
      </c>
      <c r="G2471" s="10" t="s">
        <v>1082</v>
      </c>
      <c r="H2471" s="22" t="s">
        <v>2489</v>
      </c>
    </row>
    <row r="2472" spans="1:8" x14ac:dyDescent="0.2">
      <c r="A2472" s="6"/>
      <c r="B2472" s="6"/>
      <c r="C2472" s="7"/>
      <c r="D2472" t="s">
        <v>3569</v>
      </c>
      <c r="E2472" s="21">
        <v>5</v>
      </c>
      <c r="F2472" s="11">
        <v>1</v>
      </c>
      <c r="G2472" s="10" t="s">
        <v>2501</v>
      </c>
      <c r="H2472" s="22" t="s">
        <v>2489</v>
      </c>
    </row>
    <row r="2473" spans="1:8" x14ac:dyDescent="0.2">
      <c r="A2473" s="6"/>
      <c r="B2473" s="6"/>
      <c r="C2473" s="7"/>
      <c r="D2473" t="s">
        <v>3569</v>
      </c>
      <c r="E2473" s="21">
        <v>5</v>
      </c>
      <c r="F2473" s="11">
        <v>0</v>
      </c>
      <c r="G2473" s="10" t="s">
        <v>1082</v>
      </c>
      <c r="H2473" s="22" t="s">
        <v>2489</v>
      </c>
    </row>
    <row r="2474" spans="1:8" x14ac:dyDescent="0.2">
      <c r="A2474" s="6"/>
      <c r="B2474" s="6"/>
      <c r="C2474" s="7"/>
      <c r="D2474" t="s">
        <v>3570</v>
      </c>
      <c r="E2474" s="21">
        <v>5</v>
      </c>
      <c r="F2474" s="11">
        <v>1</v>
      </c>
      <c r="G2474" s="10" t="s">
        <v>2501</v>
      </c>
      <c r="H2474" s="22" t="s">
        <v>2682</v>
      </c>
    </row>
    <row r="2475" spans="1:8" x14ac:dyDescent="0.2">
      <c r="A2475" s="6"/>
      <c r="B2475" s="6"/>
      <c r="C2475" s="7"/>
      <c r="D2475" t="s">
        <v>3570</v>
      </c>
      <c r="E2475" s="21">
        <v>5</v>
      </c>
      <c r="F2475" s="11">
        <v>0</v>
      </c>
      <c r="G2475" s="10" t="s">
        <v>1082</v>
      </c>
      <c r="H2475" s="22" t="s">
        <v>2682</v>
      </c>
    </row>
    <row r="2476" spans="1:8" x14ac:dyDescent="0.2">
      <c r="A2476" s="6"/>
      <c r="B2476" s="6"/>
      <c r="C2476" s="7"/>
      <c r="D2476" t="s">
        <v>3571</v>
      </c>
      <c r="E2476" s="21">
        <v>5</v>
      </c>
      <c r="F2476" s="11">
        <v>1</v>
      </c>
      <c r="G2476" s="10" t="s">
        <v>3014</v>
      </c>
      <c r="H2476" s="22" t="s">
        <v>2682</v>
      </c>
    </row>
    <row r="2477" spans="1:8" x14ac:dyDescent="0.2">
      <c r="A2477" s="6"/>
      <c r="B2477" s="6"/>
      <c r="C2477" s="7"/>
      <c r="D2477" t="s">
        <v>3572</v>
      </c>
      <c r="E2477" s="21">
        <v>5</v>
      </c>
      <c r="F2477" s="11">
        <v>1</v>
      </c>
      <c r="G2477" s="10" t="s">
        <v>3014</v>
      </c>
      <c r="H2477" s="22" t="s">
        <v>2489</v>
      </c>
    </row>
    <row r="2478" spans="1:8" x14ac:dyDescent="0.2">
      <c r="A2478" s="6"/>
      <c r="B2478" s="6"/>
      <c r="C2478" s="7"/>
      <c r="D2478" t="s">
        <v>3572</v>
      </c>
      <c r="E2478" s="21">
        <v>5</v>
      </c>
      <c r="F2478" s="11">
        <v>0</v>
      </c>
      <c r="G2478" s="10" t="s">
        <v>1082</v>
      </c>
      <c r="H2478" s="22" t="s">
        <v>2489</v>
      </c>
    </row>
    <row r="2479" spans="1:8" x14ac:dyDescent="0.2">
      <c r="A2479" s="6"/>
      <c r="B2479" s="6"/>
      <c r="C2479" s="7"/>
      <c r="D2479" t="s">
        <v>3573</v>
      </c>
      <c r="E2479" s="21">
        <v>5</v>
      </c>
      <c r="F2479" s="11">
        <v>1</v>
      </c>
      <c r="G2479" s="10" t="s">
        <v>2501</v>
      </c>
      <c r="H2479" s="22" t="s">
        <v>2489</v>
      </c>
    </row>
    <row r="2480" spans="1:8" x14ac:dyDescent="0.2">
      <c r="A2480" s="6"/>
      <c r="B2480" s="6"/>
      <c r="C2480" s="7"/>
      <c r="D2480" t="s">
        <v>3573</v>
      </c>
      <c r="E2480" s="21">
        <v>5</v>
      </c>
      <c r="F2480" s="11">
        <v>0</v>
      </c>
      <c r="G2480" s="10" t="s">
        <v>1082</v>
      </c>
      <c r="H2480" s="22" t="s">
        <v>2489</v>
      </c>
    </row>
    <row r="2481" spans="1:8" x14ac:dyDescent="0.2">
      <c r="A2481" s="6"/>
      <c r="B2481" s="6"/>
      <c r="C2481" s="7"/>
      <c r="D2481" t="s">
        <v>3574</v>
      </c>
      <c r="E2481" s="21">
        <v>5</v>
      </c>
      <c r="F2481" s="11">
        <v>1</v>
      </c>
      <c r="G2481" s="10" t="s">
        <v>2501</v>
      </c>
      <c r="H2481" s="22" t="s">
        <v>2489</v>
      </c>
    </row>
    <row r="2482" spans="1:8" x14ac:dyDescent="0.2">
      <c r="A2482" s="6"/>
      <c r="B2482" s="6"/>
      <c r="C2482" s="7"/>
      <c r="D2482" t="s">
        <v>3574</v>
      </c>
      <c r="E2482" s="21">
        <v>5</v>
      </c>
      <c r="F2482" s="11">
        <v>0</v>
      </c>
      <c r="G2482" s="10" t="s">
        <v>1082</v>
      </c>
      <c r="H2482" s="22" t="s">
        <v>2489</v>
      </c>
    </row>
    <row r="2483" spans="1:8" x14ac:dyDescent="0.2">
      <c r="A2483" s="6"/>
      <c r="B2483" s="6"/>
      <c r="C2483" s="7"/>
      <c r="D2483" t="s">
        <v>3575</v>
      </c>
      <c r="E2483" s="21">
        <v>5</v>
      </c>
      <c r="F2483" s="11">
        <v>1</v>
      </c>
      <c r="G2483" s="10" t="s">
        <v>2501</v>
      </c>
      <c r="H2483" s="22" t="s">
        <v>2489</v>
      </c>
    </row>
    <row r="2484" spans="1:8" x14ac:dyDescent="0.2">
      <c r="A2484" s="6"/>
      <c r="B2484" s="6"/>
      <c r="C2484" s="7"/>
      <c r="D2484" t="s">
        <v>3575</v>
      </c>
      <c r="E2484" s="21">
        <v>5</v>
      </c>
      <c r="F2484" s="11">
        <v>0</v>
      </c>
      <c r="G2484" s="10" t="s">
        <v>1082</v>
      </c>
      <c r="H2484" s="22" t="s">
        <v>2489</v>
      </c>
    </row>
    <row r="2485" spans="1:8" x14ac:dyDescent="0.2">
      <c r="A2485" s="6"/>
      <c r="B2485" s="6"/>
      <c r="C2485" s="7"/>
      <c r="D2485" t="s">
        <v>3576</v>
      </c>
      <c r="E2485" s="21">
        <v>5</v>
      </c>
      <c r="F2485" s="11">
        <v>1</v>
      </c>
      <c r="G2485" s="10" t="s">
        <v>2501</v>
      </c>
      <c r="H2485" s="22" t="s">
        <v>2489</v>
      </c>
    </row>
    <row r="2486" spans="1:8" x14ac:dyDescent="0.2">
      <c r="A2486" s="6"/>
      <c r="B2486" s="6"/>
      <c r="C2486" s="7"/>
      <c r="D2486" t="s">
        <v>3576</v>
      </c>
      <c r="E2486" s="21">
        <v>5</v>
      </c>
      <c r="F2486" s="11">
        <v>0</v>
      </c>
      <c r="G2486" s="10" t="s">
        <v>1082</v>
      </c>
      <c r="H2486" s="22" t="s">
        <v>2489</v>
      </c>
    </row>
    <row r="2487" spans="1:8" x14ac:dyDescent="0.2">
      <c r="A2487" s="6"/>
      <c r="B2487" s="6"/>
      <c r="C2487" s="7"/>
      <c r="D2487" t="s">
        <v>3577</v>
      </c>
      <c r="E2487" s="21">
        <v>5</v>
      </c>
      <c r="F2487" s="11">
        <v>1</v>
      </c>
      <c r="G2487" s="10" t="s">
        <v>2501</v>
      </c>
      <c r="H2487" s="22" t="s">
        <v>2489</v>
      </c>
    </row>
    <row r="2488" spans="1:8" x14ac:dyDescent="0.2">
      <c r="A2488" s="6"/>
      <c r="B2488" s="6"/>
      <c r="C2488" s="7"/>
      <c r="D2488" t="s">
        <v>3578</v>
      </c>
      <c r="E2488" s="21">
        <v>5</v>
      </c>
      <c r="F2488" s="11">
        <v>1</v>
      </c>
      <c r="G2488" s="10" t="s">
        <v>2501</v>
      </c>
      <c r="H2488" s="22" t="s">
        <v>2489</v>
      </c>
    </row>
    <row r="2489" spans="1:8" x14ac:dyDescent="0.2">
      <c r="A2489" s="6"/>
      <c r="B2489" s="6"/>
      <c r="C2489" s="7"/>
      <c r="D2489" t="s">
        <v>3579</v>
      </c>
      <c r="E2489" s="21">
        <v>5</v>
      </c>
      <c r="F2489" s="11">
        <v>1</v>
      </c>
      <c r="G2489" s="10" t="s">
        <v>2501</v>
      </c>
      <c r="H2489" s="22" t="s">
        <v>2489</v>
      </c>
    </row>
    <row r="2490" spans="1:8" x14ac:dyDescent="0.2">
      <c r="A2490" s="6"/>
      <c r="B2490" s="6"/>
      <c r="C2490" s="7"/>
      <c r="D2490" t="s">
        <v>3579</v>
      </c>
      <c r="E2490" s="21">
        <v>5</v>
      </c>
      <c r="F2490" s="11">
        <v>0</v>
      </c>
      <c r="G2490" s="10" t="s">
        <v>1082</v>
      </c>
      <c r="H2490" s="22" t="s">
        <v>2489</v>
      </c>
    </row>
    <row r="2491" spans="1:8" x14ac:dyDescent="0.2">
      <c r="A2491" s="6"/>
      <c r="B2491" s="6"/>
      <c r="C2491" s="7"/>
      <c r="D2491" t="s">
        <v>3580</v>
      </c>
      <c r="E2491" s="21">
        <v>5</v>
      </c>
      <c r="F2491" s="11">
        <v>1</v>
      </c>
      <c r="G2491" s="10" t="s">
        <v>3014</v>
      </c>
      <c r="H2491" s="22" t="s">
        <v>2682</v>
      </c>
    </row>
    <row r="2492" spans="1:8" x14ac:dyDescent="0.2">
      <c r="A2492" s="6"/>
      <c r="B2492" s="6"/>
      <c r="C2492" s="7"/>
      <c r="D2492" t="s">
        <v>3581</v>
      </c>
      <c r="E2492" s="21">
        <v>5</v>
      </c>
      <c r="F2492" s="11">
        <v>1</v>
      </c>
      <c r="G2492" s="10" t="s">
        <v>3014</v>
      </c>
      <c r="H2492" s="22" t="s">
        <v>2489</v>
      </c>
    </row>
    <row r="2493" spans="1:8" x14ac:dyDescent="0.2">
      <c r="A2493" s="6"/>
      <c r="B2493" s="6"/>
      <c r="C2493" s="7"/>
      <c r="D2493" t="s">
        <v>3582</v>
      </c>
      <c r="E2493" s="21">
        <v>5</v>
      </c>
      <c r="F2493" s="11">
        <v>0</v>
      </c>
      <c r="G2493" s="10" t="s">
        <v>1282</v>
      </c>
      <c r="H2493" s="22" t="s">
        <v>2489</v>
      </c>
    </row>
    <row r="2494" spans="1:8" x14ac:dyDescent="0.2">
      <c r="A2494" s="6"/>
      <c r="B2494" s="6"/>
      <c r="C2494" s="7"/>
      <c r="D2494" t="s">
        <v>3583</v>
      </c>
      <c r="E2494" s="21">
        <v>5</v>
      </c>
      <c r="F2494" s="11">
        <v>0</v>
      </c>
      <c r="G2494" s="10" t="s">
        <v>1082</v>
      </c>
      <c r="H2494" s="22" t="s">
        <v>2682</v>
      </c>
    </row>
    <row r="2495" spans="1:8" x14ac:dyDescent="0.2">
      <c r="A2495" s="6"/>
      <c r="B2495" s="6"/>
      <c r="C2495" s="7"/>
      <c r="D2495" t="s">
        <v>3584</v>
      </c>
      <c r="E2495" s="21">
        <v>4.99</v>
      </c>
      <c r="F2495" s="11">
        <v>1</v>
      </c>
      <c r="G2495" s="10" t="s">
        <v>2501</v>
      </c>
      <c r="H2495" s="22" t="s">
        <v>2489</v>
      </c>
    </row>
    <row r="2496" spans="1:8" x14ac:dyDescent="0.2">
      <c r="A2496" s="6"/>
      <c r="B2496" s="6"/>
      <c r="C2496" s="7"/>
      <c r="D2496" t="s">
        <v>3585</v>
      </c>
      <c r="E2496" s="21">
        <v>4.99</v>
      </c>
      <c r="F2496" s="11">
        <v>1</v>
      </c>
      <c r="G2496" s="10" t="s">
        <v>2501</v>
      </c>
      <c r="H2496" s="22" t="s">
        <v>2410</v>
      </c>
    </row>
    <row r="2497" spans="1:8" x14ac:dyDescent="0.2">
      <c r="A2497" s="6"/>
      <c r="B2497" s="6"/>
      <c r="C2497" s="7"/>
      <c r="D2497" t="s">
        <v>3585</v>
      </c>
      <c r="E2497" s="21">
        <v>4.99</v>
      </c>
      <c r="F2497" s="11">
        <v>0</v>
      </c>
      <c r="G2497" s="10" t="s">
        <v>1082</v>
      </c>
      <c r="H2497" s="22" t="s">
        <v>2410</v>
      </c>
    </row>
    <row r="2498" spans="1:8" x14ac:dyDescent="0.2">
      <c r="A2498" s="6"/>
      <c r="B2498" s="6"/>
      <c r="C2498" s="7"/>
      <c r="D2498" t="s">
        <v>3586</v>
      </c>
      <c r="E2498" s="21">
        <v>4.99</v>
      </c>
      <c r="F2498" s="11">
        <v>1</v>
      </c>
      <c r="G2498" s="10" t="s">
        <v>2501</v>
      </c>
      <c r="H2498" s="22" t="s">
        <v>2489</v>
      </c>
    </row>
    <row r="2499" spans="1:8" x14ac:dyDescent="0.2">
      <c r="A2499" s="6"/>
      <c r="B2499" s="6"/>
      <c r="C2499" s="7"/>
      <c r="D2499" t="s">
        <v>3587</v>
      </c>
      <c r="E2499" s="21">
        <v>4.99</v>
      </c>
      <c r="F2499" s="11">
        <v>1</v>
      </c>
      <c r="G2499" s="10" t="s">
        <v>2501</v>
      </c>
      <c r="H2499" s="22" t="s">
        <v>2410</v>
      </c>
    </row>
    <row r="2500" spans="1:8" x14ac:dyDescent="0.2">
      <c r="A2500" s="6"/>
      <c r="B2500" s="6"/>
      <c r="C2500" s="7"/>
      <c r="D2500" t="s">
        <v>3588</v>
      </c>
      <c r="E2500" s="21">
        <v>4.99</v>
      </c>
      <c r="F2500" s="11">
        <v>1</v>
      </c>
      <c r="G2500" s="10" t="s">
        <v>2501</v>
      </c>
      <c r="H2500" s="22" t="s">
        <v>2410</v>
      </c>
    </row>
    <row r="2501" spans="1:8" x14ac:dyDescent="0.2">
      <c r="A2501" s="6"/>
      <c r="B2501" s="6"/>
      <c r="C2501" s="7"/>
      <c r="D2501" t="s">
        <v>3588</v>
      </c>
      <c r="E2501" s="21">
        <v>4.99</v>
      </c>
      <c r="F2501" s="11">
        <v>0</v>
      </c>
      <c r="G2501" s="10" t="s">
        <v>1082</v>
      </c>
      <c r="H2501" s="22" t="s">
        <v>2410</v>
      </c>
    </row>
    <row r="2502" spans="1:8" x14ac:dyDescent="0.2">
      <c r="A2502" s="6"/>
      <c r="B2502" s="6"/>
      <c r="C2502" s="7"/>
      <c r="D2502" t="s">
        <v>3589</v>
      </c>
      <c r="E2502" s="21">
        <v>4.99</v>
      </c>
      <c r="F2502" s="11">
        <v>1</v>
      </c>
      <c r="G2502" s="10" t="s">
        <v>2501</v>
      </c>
      <c r="H2502" s="22" t="s">
        <v>2489</v>
      </c>
    </row>
    <row r="2503" spans="1:8" x14ac:dyDescent="0.2">
      <c r="A2503" s="6"/>
      <c r="B2503" s="6"/>
      <c r="C2503" s="7"/>
      <c r="D2503" t="s">
        <v>3590</v>
      </c>
      <c r="E2503" s="21">
        <v>4.99</v>
      </c>
      <c r="F2503" s="11">
        <v>1</v>
      </c>
      <c r="G2503" s="10" t="s">
        <v>2501</v>
      </c>
      <c r="H2503" s="23" t="s">
        <v>2489</v>
      </c>
    </row>
    <row r="2504" spans="1:8" x14ac:dyDescent="0.2">
      <c r="A2504" s="6"/>
      <c r="B2504" s="6"/>
      <c r="C2504" s="7"/>
      <c r="D2504" t="s">
        <v>3590</v>
      </c>
      <c r="E2504" s="21">
        <v>4.99</v>
      </c>
      <c r="F2504" s="11">
        <v>0</v>
      </c>
      <c r="G2504" s="10" t="s">
        <v>1082</v>
      </c>
      <c r="H2504" s="23" t="s">
        <v>2489</v>
      </c>
    </row>
    <row r="2505" spans="1:8" x14ac:dyDescent="0.2">
      <c r="A2505" s="6"/>
      <c r="B2505" s="6"/>
      <c r="C2505" s="7"/>
      <c r="D2505" t="s">
        <v>3591</v>
      </c>
      <c r="E2505" s="21">
        <v>4.99</v>
      </c>
      <c r="F2505" s="11">
        <v>1</v>
      </c>
      <c r="G2505" s="10" t="s">
        <v>2501</v>
      </c>
      <c r="H2505" s="22" t="s">
        <v>2410</v>
      </c>
    </row>
    <row r="2506" spans="1:8" x14ac:dyDescent="0.2">
      <c r="A2506" s="6"/>
      <c r="B2506" s="6"/>
      <c r="C2506" s="7"/>
      <c r="D2506" t="s">
        <v>3592</v>
      </c>
      <c r="E2506" s="21">
        <v>4.95</v>
      </c>
      <c r="F2506" s="11" t="s">
        <v>2408</v>
      </c>
      <c r="G2506" s="10" t="s">
        <v>1282</v>
      </c>
      <c r="H2506" s="22" t="s">
        <v>2467</v>
      </c>
    </row>
    <row r="2507" spans="1:8" x14ac:dyDescent="0.2">
      <c r="A2507" s="6"/>
      <c r="B2507" s="6"/>
      <c r="C2507" s="7"/>
      <c r="D2507" t="s">
        <v>3593</v>
      </c>
      <c r="E2507" s="21">
        <v>4.79</v>
      </c>
      <c r="F2507" s="11">
        <v>1</v>
      </c>
      <c r="G2507" s="10" t="s">
        <v>2501</v>
      </c>
      <c r="H2507" s="22" t="s">
        <v>2410</v>
      </c>
    </row>
    <row r="2508" spans="1:8" x14ac:dyDescent="0.2">
      <c r="A2508" s="6"/>
      <c r="B2508" s="6"/>
      <c r="C2508" s="7"/>
      <c r="D2508" t="s">
        <v>3594</v>
      </c>
      <c r="E2508" s="21">
        <v>4.79</v>
      </c>
      <c r="F2508" s="11">
        <v>1</v>
      </c>
      <c r="G2508" s="10" t="s">
        <v>2501</v>
      </c>
      <c r="H2508" s="22" t="s">
        <v>2545</v>
      </c>
    </row>
    <row r="2509" spans="1:8" x14ac:dyDescent="0.2">
      <c r="A2509" s="6"/>
      <c r="B2509" s="6"/>
      <c r="C2509" s="7"/>
      <c r="D2509" t="s">
        <v>3595</v>
      </c>
      <c r="E2509" s="21">
        <v>4.79</v>
      </c>
      <c r="F2509" s="11">
        <v>1</v>
      </c>
      <c r="G2509" s="10" t="s">
        <v>2501</v>
      </c>
      <c r="H2509" s="22" t="s">
        <v>2489</v>
      </c>
    </row>
    <row r="2510" spans="1:8" x14ac:dyDescent="0.2">
      <c r="A2510" s="6"/>
      <c r="B2510" s="6"/>
      <c r="C2510" s="7"/>
      <c r="D2510" t="s">
        <v>3596</v>
      </c>
      <c r="E2510" s="21">
        <v>4.6900000000000004</v>
      </c>
      <c r="F2510" s="11">
        <v>1</v>
      </c>
      <c r="G2510" s="10" t="s">
        <v>2501</v>
      </c>
      <c r="H2510" s="22" t="s">
        <v>2489</v>
      </c>
    </row>
    <row r="2511" spans="1:8" x14ac:dyDescent="0.2">
      <c r="A2511" s="6"/>
      <c r="B2511" s="6"/>
      <c r="C2511" s="7"/>
      <c r="D2511" t="s">
        <v>3597</v>
      </c>
      <c r="E2511" s="21">
        <v>4.59</v>
      </c>
      <c r="F2511" s="11">
        <v>1</v>
      </c>
      <c r="G2511" s="10" t="s">
        <v>2501</v>
      </c>
      <c r="H2511" s="22" t="s">
        <v>2489</v>
      </c>
    </row>
    <row r="2512" spans="1:8" x14ac:dyDescent="0.2">
      <c r="A2512" s="6"/>
      <c r="B2512" s="6"/>
      <c r="C2512" s="7"/>
      <c r="D2512" t="s">
        <v>3597</v>
      </c>
      <c r="E2512" s="21">
        <v>4.59</v>
      </c>
      <c r="F2512" s="11">
        <v>0</v>
      </c>
      <c r="G2512" s="10" t="s">
        <v>1082</v>
      </c>
      <c r="H2512" s="22" t="s">
        <v>2489</v>
      </c>
    </row>
    <row r="2513" spans="1:8" x14ac:dyDescent="0.2">
      <c r="A2513" s="6"/>
      <c r="B2513" s="6"/>
      <c r="C2513" s="7"/>
      <c r="D2513" t="s">
        <v>3598</v>
      </c>
      <c r="E2513" s="21">
        <v>4.58</v>
      </c>
      <c r="F2513" s="11">
        <v>2</v>
      </c>
      <c r="G2513" s="10" t="s">
        <v>1082</v>
      </c>
      <c r="H2513" s="22" t="s">
        <v>2489</v>
      </c>
    </row>
    <row r="2514" spans="1:8" x14ac:dyDescent="0.2">
      <c r="A2514" s="6"/>
      <c r="B2514" s="6"/>
      <c r="C2514" s="7"/>
      <c r="D2514" s="25" t="s">
        <v>3599</v>
      </c>
      <c r="E2514" s="26">
        <v>4.5</v>
      </c>
      <c r="F2514" s="27" t="s">
        <v>2715</v>
      </c>
      <c r="G2514" s="28" t="s">
        <v>2412</v>
      </c>
      <c r="H2514" s="35" t="s">
        <v>827</v>
      </c>
    </row>
    <row r="2515" spans="1:8" x14ac:dyDescent="0.2">
      <c r="A2515" s="6"/>
      <c r="B2515" s="6"/>
      <c r="C2515" s="7"/>
      <c r="D2515" t="s">
        <v>3600</v>
      </c>
      <c r="E2515" s="21">
        <v>4.29</v>
      </c>
      <c r="F2515" s="11">
        <v>1</v>
      </c>
      <c r="G2515" s="10" t="s">
        <v>2501</v>
      </c>
      <c r="H2515" s="22" t="s">
        <v>2632</v>
      </c>
    </row>
    <row r="2516" spans="1:8" x14ac:dyDescent="0.2">
      <c r="A2516" s="6"/>
      <c r="B2516" s="6"/>
      <c r="C2516" s="7"/>
      <c r="D2516" t="s">
        <v>3601</v>
      </c>
      <c r="E2516" s="21">
        <v>4.29</v>
      </c>
      <c r="F2516" s="11">
        <v>0</v>
      </c>
      <c r="G2516" s="10" t="s">
        <v>2501</v>
      </c>
      <c r="H2516" s="22" t="s">
        <v>2489</v>
      </c>
    </row>
    <row r="2517" spans="1:8" x14ac:dyDescent="0.2">
      <c r="A2517" s="6"/>
      <c r="B2517" s="6"/>
      <c r="C2517" s="7"/>
      <c r="D2517" t="s">
        <v>3601</v>
      </c>
      <c r="E2517" s="21">
        <v>4.29</v>
      </c>
      <c r="F2517" s="11">
        <v>0</v>
      </c>
      <c r="G2517" s="10" t="s">
        <v>1082</v>
      </c>
      <c r="H2517" s="22" t="s">
        <v>2489</v>
      </c>
    </row>
    <row r="2518" spans="1:8" x14ac:dyDescent="0.2">
      <c r="A2518" s="6"/>
      <c r="B2518" s="6"/>
      <c r="C2518" s="7"/>
      <c r="D2518" t="s">
        <v>3602</v>
      </c>
      <c r="E2518" s="21">
        <v>4.1900000000000004</v>
      </c>
      <c r="F2518" s="11">
        <v>1</v>
      </c>
      <c r="G2518" s="10" t="s">
        <v>2501</v>
      </c>
      <c r="H2518" s="22" t="s">
        <v>2489</v>
      </c>
    </row>
    <row r="2519" spans="1:8" x14ac:dyDescent="0.2">
      <c r="A2519" s="6"/>
      <c r="B2519" s="6"/>
      <c r="C2519" s="7"/>
      <c r="D2519" t="s">
        <v>3602</v>
      </c>
      <c r="E2519" s="21">
        <v>4.1900000000000004</v>
      </c>
      <c r="F2519" s="11">
        <v>0</v>
      </c>
      <c r="G2519" s="10" t="s">
        <v>1082</v>
      </c>
      <c r="H2519" s="22" t="s">
        <v>2489</v>
      </c>
    </row>
    <row r="2520" spans="1:8" x14ac:dyDescent="0.2">
      <c r="A2520" s="6"/>
      <c r="B2520" s="6"/>
      <c r="C2520" s="7"/>
      <c r="D2520" t="s">
        <v>3603</v>
      </c>
      <c r="E2520" s="21">
        <v>4</v>
      </c>
      <c r="F2520" s="11">
        <v>0</v>
      </c>
      <c r="G2520" s="10" t="s">
        <v>1082</v>
      </c>
      <c r="H2520" s="22" t="s">
        <v>2489</v>
      </c>
    </row>
    <row r="2521" spans="1:8" x14ac:dyDescent="0.2">
      <c r="A2521" s="6"/>
      <c r="B2521" s="6"/>
      <c r="C2521" s="7"/>
      <c r="D2521" t="s">
        <v>3603</v>
      </c>
      <c r="E2521" s="21">
        <v>4</v>
      </c>
      <c r="F2521" s="11">
        <v>1</v>
      </c>
      <c r="G2521" s="10" t="s">
        <v>2501</v>
      </c>
      <c r="H2521" s="22" t="s">
        <v>2489</v>
      </c>
    </row>
    <row r="2522" spans="1:8" x14ac:dyDescent="0.2">
      <c r="A2522" s="6"/>
      <c r="B2522" s="6"/>
      <c r="C2522" s="7"/>
      <c r="D2522" t="s">
        <v>3604</v>
      </c>
      <c r="E2522" s="21">
        <v>4</v>
      </c>
      <c r="F2522" s="11">
        <v>0</v>
      </c>
      <c r="G2522" s="10" t="s">
        <v>1082</v>
      </c>
      <c r="H2522" s="22" t="s">
        <v>2489</v>
      </c>
    </row>
    <row r="2523" spans="1:8" x14ac:dyDescent="0.2">
      <c r="A2523" s="6"/>
      <c r="B2523" s="6"/>
      <c r="C2523" s="7"/>
      <c r="D2523" t="s">
        <v>3605</v>
      </c>
      <c r="E2523" s="21">
        <v>4</v>
      </c>
      <c r="F2523" s="11">
        <v>0</v>
      </c>
      <c r="G2523" s="10" t="s">
        <v>1082</v>
      </c>
      <c r="H2523" s="22" t="s">
        <v>2682</v>
      </c>
    </row>
    <row r="2524" spans="1:8" x14ac:dyDescent="0.2">
      <c r="A2524" s="6"/>
      <c r="B2524" s="6"/>
      <c r="C2524" s="7"/>
      <c r="D2524" t="s">
        <v>3606</v>
      </c>
      <c r="E2524" s="21">
        <v>4</v>
      </c>
      <c r="F2524" s="11">
        <v>1</v>
      </c>
      <c r="G2524" s="10" t="s">
        <v>3014</v>
      </c>
      <c r="H2524" s="22" t="s">
        <v>2682</v>
      </c>
    </row>
    <row r="2525" spans="1:8" x14ac:dyDescent="0.2">
      <c r="A2525" s="6"/>
      <c r="B2525" s="6"/>
      <c r="C2525" s="7"/>
      <c r="D2525" t="s">
        <v>3607</v>
      </c>
      <c r="E2525" s="21">
        <v>4</v>
      </c>
      <c r="F2525" s="11">
        <v>1</v>
      </c>
      <c r="G2525" s="10" t="s">
        <v>3014</v>
      </c>
      <c r="H2525" s="22" t="s">
        <v>2682</v>
      </c>
    </row>
    <row r="2526" spans="1:8" x14ac:dyDescent="0.2">
      <c r="A2526" s="6"/>
      <c r="B2526" s="6"/>
      <c r="C2526" s="7"/>
      <c r="D2526" t="s">
        <v>3608</v>
      </c>
      <c r="E2526" s="21">
        <v>4</v>
      </c>
      <c r="F2526" s="11">
        <v>1</v>
      </c>
      <c r="G2526" s="10" t="s">
        <v>2501</v>
      </c>
      <c r="H2526" s="22" t="s">
        <v>2489</v>
      </c>
    </row>
    <row r="2527" spans="1:8" x14ac:dyDescent="0.2">
      <c r="A2527" s="6"/>
      <c r="B2527" s="6"/>
      <c r="C2527" s="7"/>
      <c r="D2527" t="s">
        <v>3609</v>
      </c>
      <c r="E2527" s="21">
        <v>4</v>
      </c>
      <c r="F2527" s="11">
        <v>1</v>
      </c>
      <c r="G2527" s="10" t="s">
        <v>3014</v>
      </c>
      <c r="H2527" s="22" t="s">
        <v>2682</v>
      </c>
    </row>
    <row r="2528" spans="1:8" x14ac:dyDescent="0.2">
      <c r="A2528" s="6"/>
      <c r="B2528" s="6"/>
      <c r="C2528" s="7"/>
      <c r="D2528" t="s">
        <v>3610</v>
      </c>
      <c r="E2528" s="21">
        <v>4</v>
      </c>
      <c r="F2528" s="11">
        <v>1</v>
      </c>
      <c r="G2528" s="10" t="s">
        <v>2501</v>
      </c>
      <c r="H2528" s="22" t="s">
        <v>2682</v>
      </c>
    </row>
    <row r="2529" spans="1:8" x14ac:dyDescent="0.2">
      <c r="A2529" s="6"/>
      <c r="B2529" s="6"/>
      <c r="C2529" s="7"/>
      <c r="D2529" t="s">
        <v>3611</v>
      </c>
      <c r="E2529" s="21">
        <v>4</v>
      </c>
      <c r="F2529" s="11">
        <v>0</v>
      </c>
      <c r="G2529" s="10" t="s">
        <v>1082</v>
      </c>
      <c r="H2529" s="22" t="s">
        <v>2489</v>
      </c>
    </row>
    <row r="2530" spans="1:8" x14ac:dyDescent="0.2">
      <c r="A2530" s="6"/>
      <c r="B2530" s="6"/>
      <c r="C2530" s="7"/>
      <c r="D2530" t="s">
        <v>3612</v>
      </c>
      <c r="E2530" s="21">
        <v>4</v>
      </c>
      <c r="F2530" s="11">
        <v>1</v>
      </c>
      <c r="G2530" s="10" t="s">
        <v>2501</v>
      </c>
      <c r="H2530" s="22" t="s">
        <v>2489</v>
      </c>
    </row>
    <row r="2531" spans="1:8" x14ac:dyDescent="0.2">
      <c r="A2531" s="6"/>
      <c r="B2531" s="6"/>
      <c r="C2531" s="7"/>
      <c r="D2531" t="s">
        <v>3612</v>
      </c>
      <c r="E2531" s="21">
        <v>4</v>
      </c>
      <c r="F2531" s="11">
        <v>0</v>
      </c>
      <c r="G2531" s="10" t="s">
        <v>1082</v>
      </c>
      <c r="H2531" s="22" t="s">
        <v>2489</v>
      </c>
    </row>
    <row r="2532" spans="1:8" x14ac:dyDescent="0.2">
      <c r="A2532" s="6"/>
      <c r="B2532" s="6"/>
      <c r="C2532" s="7"/>
      <c r="D2532" t="s">
        <v>3613</v>
      </c>
      <c r="E2532" s="21">
        <v>4</v>
      </c>
      <c r="F2532" s="11">
        <v>1</v>
      </c>
      <c r="G2532" s="10" t="s">
        <v>2501</v>
      </c>
      <c r="H2532" s="22" t="s">
        <v>2489</v>
      </c>
    </row>
    <row r="2533" spans="1:8" x14ac:dyDescent="0.2">
      <c r="A2533" s="6"/>
      <c r="B2533" s="6"/>
      <c r="C2533" s="7"/>
      <c r="D2533" t="s">
        <v>3614</v>
      </c>
      <c r="E2533" s="21">
        <v>4</v>
      </c>
      <c r="F2533" s="11">
        <v>1</v>
      </c>
      <c r="G2533" s="10" t="s">
        <v>2501</v>
      </c>
      <c r="H2533" s="22" t="s">
        <v>2489</v>
      </c>
    </row>
    <row r="2534" spans="1:8" x14ac:dyDescent="0.2">
      <c r="A2534" s="6"/>
      <c r="B2534" s="6"/>
      <c r="C2534" s="7"/>
      <c r="D2534" t="s">
        <v>3614</v>
      </c>
      <c r="E2534" s="21">
        <v>4</v>
      </c>
      <c r="F2534" s="11">
        <v>0</v>
      </c>
      <c r="G2534" s="10" t="s">
        <v>1082</v>
      </c>
      <c r="H2534" s="22" t="s">
        <v>2489</v>
      </c>
    </row>
    <row r="2535" spans="1:8" x14ac:dyDescent="0.2">
      <c r="A2535" s="6"/>
      <c r="B2535" s="6"/>
      <c r="C2535" s="7"/>
      <c r="D2535" t="s">
        <v>3615</v>
      </c>
      <c r="E2535" s="21">
        <v>4</v>
      </c>
      <c r="F2535" s="11">
        <v>1</v>
      </c>
      <c r="G2535" s="10" t="s">
        <v>2501</v>
      </c>
      <c r="H2535" s="22" t="s">
        <v>2489</v>
      </c>
    </row>
    <row r="2536" spans="1:8" x14ac:dyDescent="0.2">
      <c r="A2536" s="6"/>
      <c r="B2536" s="6"/>
      <c r="C2536" s="7"/>
      <c r="D2536" t="s">
        <v>3615</v>
      </c>
      <c r="E2536" s="21">
        <v>4</v>
      </c>
      <c r="F2536" s="11">
        <v>0</v>
      </c>
      <c r="G2536" s="10" t="s">
        <v>1082</v>
      </c>
      <c r="H2536" s="22" t="s">
        <v>2489</v>
      </c>
    </row>
    <row r="2537" spans="1:8" x14ac:dyDescent="0.2">
      <c r="A2537" s="6"/>
      <c r="B2537" s="6"/>
      <c r="C2537" s="7"/>
      <c r="D2537" t="s">
        <v>3553</v>
      </c>
      <c r="E2537" s="21">
        <v>4</v>
      </c>
      <c r="F2537" s="11">
        <v>1</v>
      </c>
      <c r="G2537" s="10" t="s">
        <v>2501</v>
      </c>
      <c r="H2537" s="22" t="s">
        <v>2489</v>
      </c>
    </row>
    <row r="2538" spans="1:8" x14ac:dyDescent="0.2">
      <c r="A2538" s="6"/>
      <c r="B2538" s="6"/>
      <c r="C2538" s="7"/>
      <c r="D2538" t="s">
        <v>3616</v>
      </c>
      <c r="E2538" s="21">
        <v>4</v>
      </c>
      <c r="F2538" s="11">
        <v>1</v>
      </c>
      <c r="G2538" s="10" t="s">
        <v>2501</v>
      </c>
      <c r="H2538" s="22" t="s">
        <v>2489</v>
      </c>
    </row>
    <row r="2539" spans="1:8" x14ac:dyDescent="0.2">
      <c r="A2539" s="6"/>
      <c r="B2539" s="6"/>
      <c r="C2539" s="7"/>
      <c r="D2539" t="s">
        <v>3616</v>
      </c>
      <c r="E2539" s="21">
        <v>4</v>
      </c>
      <c r="F2539" s="11">
        <v>0</v>
      </c>
      <c r="G2539" s="10" t="s">
        <v>1082</v>
      </c>
      <c r="H2539" s="22" t="s">
        <v>2489</v>
      </c>
    </row>
    <row r="2540" spans="1:8" x14ac:dyDescent="0.2">
      <c r="A2540" s="6"/>
      <c r="B2540" s="6"/>
      <c r="C2540" s="7"/>
      <c r="D2540" t="s">
        <v>3617</v>
      </c>
      <c r="E2540" s="21">
        <v>4</v>
      </c>
      <c r="F2540" s="11">
        <v>0</v>
      </c>
      <c r="G2540" s="10" t="s">
        <v>1082</v>
      </c>
      <c r="H2540" s="22" t="s">
        <v>2682</v>
      </c>
    </row>
    <row r="2541" spans="1:8" x14ac:dyDescent="0.2">
      <c r="A2541" s="6"/>
      <c r="B2541" s="6"/>
      <c r="C2541" s="7"/>
      <c r="D2541" t="s">
        <v>3618</v>
      </c>
      <c r="E2541" s="21">
        <v>4</v>
      </c>
      <c r="F2541" s="11">
        <v>1</v>
      </c>
      <c r="G2541" s="10" t="s">
        <v>2501</v>
      </c>
      <c r="H2541" s="22" t="s">
        <v>2489</v>
      </c>
    </row>
    <row r="2542" spans="1:8" x14ac:dyDescent="0.2">
      <c r="A2542" s="6"/>
      <c r="B2542" s="6"/>
      <c r="C2542" s="7"/>
      <c r="D2542" t="s">
        <v>3619</v>
      </c>
      <c r="E2542" s="21">
        <v>4</v>
      </c>
      <c r="F2542" s="11">
        <v>1</v>
      </c>
      <c r="G2542" s="10" t="s">
        <v>3014</v>
      </c>
      <c r="H2542" s="22" t="s">
        <v>2489</v>
      </c>
    </row>
    <row r="2543" spans="1:8" x14ac:dyDescent="0.2">
      <c r="A2543" s="6"/>
      <c r="B2543" s="6"/>
      <c r="C2543" s="7"/>
      <c r="D2543" t="s">
        <v>3620</v>
      </c>
      <c r="E2543" s="21">
        <v>4</v>
      </c>
      <c r="F2543" s="11">
        <v>1</v>
      </c>
      <c r="G2543" s="10" t="s">
        <v>2501</v>
      </c>
      <c r="H2543" s="22" t="s">
        <v>2489</v>
      </c>
    </row>
    <row r="2544" spans="1:8" x14ac:dyDescent="0.2">
      <c r="A2544" s="6"/>
      <c r="B2544" s="6"/>
      <c r="C2544" s="7"/>
      <c r="D2544" t="s">
        <v>3621</v>
      </c>
      <c r="E2544" s="21">
        <v>4</v>
      </c>
      <c r="F2544" s="11">
        <v>1</v>
      </c>
      <c r="G2544" s="10" t="s">
        <v>2501</v>
      </c>
      <c r="H2544" s="22" t="s">
        <v>2489</v>
      </c>
    </row>
    <row r="2545" spans="1:8" x14ac:dyDescent="0.2">
      <c r="A2545" s="6"/>
      <c r="B2545" s="6"/>
      <c r="C2545" s="7"/>
      <c r="D2545" t="s">
        <v>3621</v>
      </c>
      <c r="E2545" s="21">
        <v>4</v>
      </c>
      <c r="F2545" s="11">
        <v>0</v>
      </c>
      <c r="G2545" s="10" t="s">
        <v>1082</v>
      </c>
      <c r="H2545" s="22" t="s">
        <v>2489</v>
      </c>
    </row>
    <row r="2546" spans="1:8" x14ac:dyDescent="0.2">
      <c r="A2546" s="6"/>
      <c r="B2546" s="6"/>
      <c r="C2546" s="7"/>
      <c r="D2546" t="s">
        <v>3622</v>
      </c>
      <c r="E2546" s="21">
        <v>4</v>
      </c>
      <c r="F2546" s="11">
        <v>1</v>
      </c>
      <c r="G2546" s="10" t="s">
        <v>2501</v>
      </c>
      <c r="H2546" s="22" t="s">
        <v>2489</v>
      </c>
    </row>
    <row r="2547" spans="1:8" x14ac:dyDescent="0.2">
      <c r="A2547" s="6"/>
      <c r="B2547" s="6"/>
      <c r="C2547" s="7"/>
      <c r="D2547" t="s">
        <v>3622</v>
      </c>
      <c r="E2547" s="21">
        <v>4</v>
      </c>
      <c r="F2547" s="11">
        <v>0</v>
      </c>
      <c r="G2547" s="10" t="s">
        <v>1082</v>
      </c>
      <c r="H2547" s="22" t="s">
        <v>2489</v>
      </c>
    </row>
    <row r="2548" spans="1:8" x14ac:dyDescent="0.2">
      <c r="A2548" s="6"/>
      <c r="B2548" s="6"/>
      <c r="C2548" s="7"/>
      <c r="D2548" t="s">
        <v>3623</v>
      </c>
      <c r="E2548" s="21">
        <v>4</v>
      </c>
      <c r="F2548" s="11">
        <v>1</v>
      </c>
      <c r="G2548" s="10" t="s">
        <v>3014</v>
      </c>
      <c r="H2548" s="22" t="s">
        <v>2682</v>
      </c>
    </row>
    <row r="2549" spans="1:8" x14ac:dyDescent="0.2">
      <c r="A2549" s="6"/>
      <c r="B2549" s="6"/>
      <c r="C2549" s="7"/>
      <c r="D2549" t="s">
        <v>3624</v>
      </c>
      <c r="E2549" s="21">
        <v>4</v>
      </c>
      <c r="F2549" s="11">
        <v>1</v>
      </c>
      <c r="G2549" s="10" t="s">
        <v>2501</v>
      </c>
      <c r="H2549" s="22" t="s">
        <v>2682</v>
      </c>
    </row>
    <row r="2550" spans="1:8" x14ac:dyDescent="0.2">
      <c r="A2550" s="6"/>
      <c r="B2550" s="6"/>
      <c r="C2550" s="7"/>
      <c r="D2550" t="s">
        <v>3625</v>
      </c>
      <c r="E2550" s="21">
        <v>4</v>
      </c>
      <c r="F2550" s="11">
        <v>1</v>
      </c>
      <c r="G2550" s="10" t="s">
        <v>2501</v>
      </c>
      <c r="H2550" s="22" t="s">
        <v>2682</v>
      </c>
    </row>
    <row r="2551" spans="1:8" x14ac:dyDescent="0.2">
      <c r="A2551" s="6"/>
      <c r="B2551" s="6"/>
      <c r="C2551" s="7"/>
      <c r="D2551" t="s">
        <v>3626</v>
      </c>
      <c r="E2551" s="21">
        <v>3.99</v>
      </c>
      <c r="F2551" s="11">
        <v>1</v>
      </c>
      <c r="G2551" s="10" t="s">
        <v>2501</v>
      </c>
      <c r="H2551" s="22" t="s">
        <v>2489</v>
      </c>
    </row>
    <row r="2552" spans="1:8" x14ac:dyDescent="0.2">
      <c r="A2552" s="6"/>
      <c r="B2552" s="6"/>
      <c r="C2552" s="7"/>
      <c r="D2552" t="s">
        <v>3626</v>
      </c>
      <c r="E2552" s="21">
        <v>3.99</v>
      </c>
      <c r="F2552" s="11">
        <v>0</v>
      </c>
      <c r="G2552" s="10" t="s">
        <v>1082</v>
      </c>
      <c r="H2552" s="22" t="s">
        <v>2489</v>
      </c>
    </row>
    <row r="2553" spans="1:8" x14ac:dyDescent="0.2">
      <c r="A2553" s="6"/>
      <c r="B2553" s="6"/>
      <c r="C2553" s="7"/>
      <c r="D2553" t="s">
        <v>3627</v>
      </c>
      <c r="E2553" s="21">
        <v>3.99</v>
      </c>
      <c r="F2553" s="11">
        <v>1</v>
      </c>
      <c r="G2553" s="10" t="s">
        <v>2501</v>
      </c>
      <c r="H2553" s="22" t="s">
        <v>2489</v>
      </c>
    </row>
    <row r="2554" spans="1:8" x14ac:dyDescent="0.2">
      <c r="A2554" s="6"/>
      <c r="B2554" s="6"/>
      <c r="C2554" s="7"/>
      <c r="D2554" t="s">
        <v>3628</v>
      </c>
      <c r="E2554" s="21">
        <v>3.99</v>
      </c>
      <c r="F2554" s="11">
        <v>1</v>
      </c>
      <c r="G2554" s="10" t="s">
        <v>2501</v>
      </c>
      <c r="H2554" s="22" t="s">
        <v>2632</v>
      </c>
    </row>
    <row r="2555" spans="1:8" x14ac:dyDescent="0.2">
      <c r="A2555" s="6"/>
      <c r="B2555" s="6"/>
      <c r="C2555" s="7"/>
      <c r="D2555" t="s">
        <v>3629</v>
      </c>
      <c r="E2555" s="21">
        <v>3.98</v>
      </c>
      <c r="F2555" s="11">
        <v>1</v>
      </c>
      <c r="G2555" s="10" t="s">
        <v>2501</v>
      </c>
      <c r="H2555" s="22" t="s">
        <v>2489</v>
      </c>
    </row>
    <row r="2556" spans="1:8" x14ac:dyDescent="0.2">
      <c r="A2556" s="6"/>
      <c r="B2556" s="6"/>
      <c r="C2556" s="7"/>
      <c r="D2556" t="s">
        <v>3630</v>
      </c>
      <c r="E2556" s="21">
        <v>3.98</v>
      </c>
      <c r="F2556" s="11">
        <v>0</v>
      </c>
      <c r="G2556" s="10" t="s">
        <v>1082</v>
      </c>
      <c r="H2556" s="22" t="s">
        <v>2410</v>
      </c>
    </row>
    <row r="2557" spans="1:8" x14ac:dyDescent="0.2">
      <c r="A2557" s="6"/>
      <c r="B2557" s="6"/>
      <c r="C2557" s="7"/>
      <c r="D2557" t="s">
        <v>3631</v>
      </c>
      <c r="E2557" s="21">
        <v>3.79</v>
      </c>
      <c r="F2557" s="11">
        <v>1</v>
      </c>
      <c r="G2557" s="10" t="s">
        <v>2501</v>
      </c>
      <c r="H2557" s="22" t="s">
        <v>2632</v>
      </c>
    </row>
    <row r="2558" spans="1:8" x14ac:dyDescent="0.2">
      <c r="A2558" s="6"/>
      <c r="B2558" s="6"/>
      <c r="C2558" s="7"/>
      <c r="D2558" t="s">
        <v>3632</v>
      </c>
      <c r="E2558" s="21">
        <v>3.79</v>
      </c>
      <c r="F2558" s="11">
        <v>1</v>
      </c>
      <c r="G2558" s="10" t="s">
        <v>2501</v>
      </c>
      <c r="H2558" s="22" t="s">
        <v>2489</v>
      </c>
    </row>
    <row r="2559" spans="1:8" x14ac:dyDescent="0.2">
      <c r="A2559" s="6"/>
      <c r="B2559" s="6"/>
      <c r="C2559" s="7"/>
      <c r="D2559" t="s">
        <v>3633</v>
      </c>
      <c r="E2559" s="21">
        <v>3.79</v>
      </c>
      <c r="F2559" s="11">
        <v>1</v>
      </c>
      <c r="G2559" s="10" t="s">
        <v>2501</v>
      </c>
      <c r="H2559" s="22" t="s">
        <v>2489</v>
      </c>
    </row>
    <row r="2560" spans="1:8" x14ac:dyDescent="0.2">
      <c r="A2560" s="6"/>
      <c r="B2560" s="6"/>
      <c r="C2560" s="7"/>
      <c r="D2560" t="s">
        <v>3634</v>
      </c>
      <c r="E2560" s="21">
        <v>3.79</v>
      </c>
      <c r="F2560" s="11">
        <v>1</v>
      </c>
      <c r="G2560" s="10" t="s">
        <v>2501</v>
      </c>
      <c r="H2560" s="22" t="s">
        <v>2489</v>
      </c>
    </row>
    <row r="2561" spans="1:8" x14ac:dyDescent="0.2">
      <c r="A2561" s="6"/>
      <c r="B2561" s="6"/>
      <c r="C2561" s="7"/>
      <c r="D2561" t="s">
        <v>3635</v>
      </c>
      <c r="E2561" s="21">
        <v>3.79</v>
      </c>
      <c r="F2561" s="11">
        <v>1</v>
      </c>
      <c r="G2561" s="10" t="s">
        <v>2501</v>
      </c>
      <c r="H2561" s="22" t="s">
        <v>2489</v>
      </c>
    </row>
    <row r="2562" spans="1:8" x14ac:dyDescent="0.2">
      <c r="A2562" s="6"/>
      <c r="B2562" s="6"/>
      <c r="C2562" s="7"/>
      <c r="D2562" t="s">
        <v>3636</v>
      </c>
      <c r="E2562" s="21">
        <v>3.69</v>
      </c>
      <c r="F2562" s="11">
        <v>1</v>
      </c>
      <c r="G2562" s="10" t="s">
        <v>2501</v>
      </c>
      <c r="H2562" s="22" t="s">
        <v>2489</v>
      </c>
    </row>
    <row r="2563" spans="1:8" x14ac:dyDescent="0.2">
      <c r="A2563" s="6"/>
      <c r="B2563" s="6"/>
      <c r="C2563" s="7"/>
      <c r="D2563" t="s">
        <v>3637</v>
      </c>
      <c r="E2563" s="21">
        <v>3.69</v>
      </c>
      <c r="F2563" s="11">
        <v>1</v>
      </c>
      <c r="G2563" s="10" t="s">
        <v>2501</v>
      </c>
      <c r="H2563" s="22" t="s">
        <v>2410</v>
      </c>
    </row>
    <row r="2564" spans="1:8" x14ac:dyDescent="0.2">
      <c r="A2564" s="6"/>
      <c r="B2564" s="6"/>
      <c r="C2564" s="7"/>
      <c r="D2564" t="s">
        <v>3638</v>
      </c>
      <c r="E2564" s="21">
        <v>3.59</v>
      </c>
      <c r="F2564" s="11">
        <v>1</v>
      </c>
      <c r="G2564" s="10" t="s">
        <v>2501</v>
      </c>
      <c r="H2564" s="22" t="s">
        <v>2489</v>
      </c>
    </row>
    <row r="2565" spans="1:8" x14ac:dyDescent="0.2">
      <c r="A2565" s="6"/>
      <c r="B2565" s="6"/>
      <c r="C2565" s="7"/>
      <c r="D2565" t="s">
        <v>3639</v>
      </c>
      <c r="E2565" s="21">
        <v>3.59</v>
      </c>
      <c r="F2565" s="11">
        <v>1</v>
      </c>
      <c r="G2565" s="10" t="s">
        <v>2501</v>
      </c>
      <c r="H2565" s="22" t="s">
        <v>2545</v>
      </c>
    </row>
    <row r="2566" spans="1:8" x14ac:dyDescent="0.2">
      <c r="A2566" s="6"/>
      <c r="B2566" s="6"/>
      <c r="C2566" s="7"/>
      <c r="D2566" t="s">
        <v>3640</v>
      </c>
      <c r="E2566" s="21">
        <v>3.59</v>
      </c>
      <c r="F2566" s="11">
        <v>1</v>
      </c>
      <c r="G2566" s="10" t="s">
        <v>2501</v>
      </c>
      <c r="H2566" s="22" t="s">
        <v>2410</v>
      </c>
    </row>
    <row r="2567" spans="1:8" x14ac:dyDescent="0.2">
      <c r="A2567" s="6"/>
      <c r="B2567" s="6"/>
      <c r="C2567" s="7"/>
      <c r="D2567" t="s">
        <v>3641</v>
      </c>
      <c r="E2567" s="21">
        <v>3.49</v>
      </c>
      <c r="F2567" s="11">
        <v>1</v>
      </c>
      <c r="G2567" s="10" t="s">
        <v>2501</v>
      </c>
      <c r="H2567" s="22" t="s">
        <v>2489</v>
      </c>
    </row>
    <row r="2568" spans="1:8" x14ac:dyDescent="0.2">
      <c r="A2568" s="6"/>
      <c r="B2568" s="6"/>
      <c r="C2568" s="7"/>
      <c r="D2568" t="s">
        <v>3642</v>
      </c>
      <c r="E2568" s="21">
        <v>3.49</v>
      </c>
      <c r="F2568" s="11">
        <v>1</v>
      </c>
      <c r="G2568" s="10" t="s">
        <v>2501</v>
      </c>
      <c r="H2568" s="22" t="s">
        <v>2489</v>
      </c>
    </row>
    <row r="2569" spans="1:8" x14ac:dyDescent="0.2">
      <c r="A2569" s="6"/>
      <c r="B2569" s="6"/>
      <c r="C2569" s="7"/>
      <c r="D2569" t="s">
        <v>3643</v>
      </c>
      <c r="E2569" s="21">
        <v>3.49</v>
      </c>
      <c r="F2569" s="11">
        <v>1</v>
      </c>
      <c r="G2569" s="10" t="s">
        <v>2501</v>
      </c>
      <c r="H2569" s="22" t="s">
        <v>2489</v>
      </c>
    </row>
    <row r="2570" spans="1:8" x14ac:dyDescent="0.2">
      <c r="A2570" s="6"/>
      <c r="B2570" s="6"/>
      <c r="C2570" s="7"/>
      <c r="D2570" t="s">
        <v>3643</v>
      </c>
      <c r="E2570" s="21">
        <v>3.49</v>
      </c>
      <c r="F2570" s="11">
        <v>0</v>
      </c>
      <c r="G2570" s="10" t="s">
        <v>1082</v>
      </c>
      <c r="H2570" s="22" t="s">
        <v>2489</v>
      </c>
    </row>
    <row r="2571" spans="1:8" x14ac:dyDescent="0.2">
      <c r="A2571" s="6"/>
      <c r="B2571" s="6"/>
      <c r="C2571" s="7"/>
      <c r="D2571" t="s">
        <v>3644</v>
      </c>
      <c r="E2571" s="21">
        <v>3.49</v>
      </c>
      <c r="F2571" s="11">
        <v>1</v>
      </c>
      <c r="G2571" s="10" t="s">
        <v>2501</v>
      </c>
      <c r="H2571" s="22" t="s">
        <v>2489</v>
      </c>
    </row>
    <row r="2572" spans="1:8" x14ac:dyDescent="0.2">
      <c r="A2572" s="6"/>
      <c r="B2572" s="6"/>
      <c r="C2572" s="7"/>
      <c r="D2572" t="s">
        <v>3645</v>
      </c>
      <c r="E2572" s="21">
        <v>3.49</v>
      </c>
      <c r="F2572" s="11">
        <v>1</v>
      </c>
      <c r="G2572" s="10" t="s">
        <v>2501</v>
      </c>
      <c r="H2572" s="22" t="s">
        <v>2489</v>
      </c>
    </row>
    <row r="2573" spans="1:8" x14ac:dyDescent="0.2">
      <c r="A2573" s="6"/>
      <c r="B2573" s="6"/>
      <c r="C2573" s="7"/>
      <c r="D2573" t="s">
        <v>3646</v>
      </c>
      <c r="E2573" s="21">
        <v>3.49</v>
      </c>
      <c r="F2573" s="11">
        <v>1</v>
      </c>
      <c r="G2573" s="10" t="s">
        <v>2501</v>
      </c>
      <c r="H2573" s="22" t="s">
        <v>2545</v>
      </c>
    </row>
    <row r="2574" spans="1:8" x14ac:dyDescent="0.2">
      <c r="A2574" s="6"/>
      <c r="B2574" s="6"/>
      <c r="C2574" s="7"/>
      <c r="D2574" t="s">
        <v>3647</v>
      </c>
      <c r="E2574" s="21">
        <v>3.49</v>
      </c>
      <c r="F2574" s="11">
        <v>1</v>
      </c>
      <c r="G2574" s="10" t="s">
        <v>2501</v>
      </c>
      <c r="H2574" s="22" t="s">
        <v>2410</v>
      </c>
    </row>
    <row r="2575" spans="1:8" x14ac:dyDescent="0.2">
      <c r="A2575" s="6"/>
      <c r="B2575" s="6"/>
      <c r="C2575" s="7"/>
      <c r="D2575" t="s">
        <v>3648</v>
      </c>
      <c r="E2575" s="21">
        <v>3.19</v>
      </c>
      <c r="F2575" s="11">
        <v>1</v>
      </c>
      <c r="G2575" s="10" t="s">
        <v>2501</v>
      </c>
      <c r="H2575" s="22" t="s">
        <v>2410</v>
      </c>
    </row>
    <row r="2576" spans="1:8" x14ac:dyDescent="0.2">
      <c r="A2576" s="6"/>
      <c r="B2576" s="6"/>
      <c r="C2576" s="7"/>
      <c r="D2576" t="s">
        <v>3649</v>
      </c>
      <c r="E2576" s="21">
        <v>3</v>
      </c>
      <c r="F2576" s="11">
        <v>0</v>
      </c>
      <c r="G2576" s="10" t="s">
        <v>1082</v>
      </c>
      <c r="H2576" s="22" t="s">
        <v>2682</v>
      </c>
    </row>
    <row r="2577" spans="1:8" x14ac:dyDescent="0.2">
      <c r="A2577" s="6"/>
      <c r="B2577" s="6"/>
      <c r="C2577" s="7"/>
      <c r="D2577" t="s">
        <v>3650</v>
      </c>
      <c r="E2577" s="21">
        <v>3</v>
      </c>
      <c r="F2577" s="11">
        <v>1</v>
      </c>
      <c r="G2577" s="10" t="s">
        <v>2501</v>
      </c>
      <c r="H2577" s="22" t="s">
        <v>2489</v>
      </c>
    </row>
    <row r="2578" spans="1:8" x14ac:dyDescent="0.2">
      <c r="A2578" s="6"/>
      <c r="B2578" s="6"/>
      <c r="C2578" s="7"/>
      <c r="D2578" t="s">
        <v>3651</v>
      </c>
      <c r="E2578" s="21">
        <v>3</v>
      </c>
      <c r="F2578" s="11">
        <v>1</v>
      </c>
      <c r="G2578" s="10" t="s">
        <v>3014</v>
      </c>
      <c r="H2578" s="22" t="s">
        <v>2682</v>
      </c>
    </row>
    <row r="2579" spans="1:8" x14ac:dyDescent="0.2">
      <c r="A2579" s="6"/>
      <c r="B2579" s="6"/>
      <c r="C2579" s="7"/>
      <c r="D2579" t="s">
        <v>3651</v>
      </c>
      <c r="E2579" s="21">
        <v>3</v>
      </c>
      <c r="F2579" s="11">
        <v>0</v>
      </c>
      <c r="G2579" s="10" t="s">
        <v>1082</v>
      </c>
      <c r="H2579" s="22" t="s">
        <v>2682</v>
      </c>
    </row>
    <row r="2580" spans="1:8" x14ac:dyDescent="0.2">
      <c r="A2580" s="6"/>
      <c r="B2580" s="6"/>
      <c r="C2580" s="7"/>
      <c r="D2580" t="s">
        <v>3652</v>
      </c>
      <c r="E2580" s="21">
        <v>3</v>
      </c>
      <c r="F2580" s="11">
        <v>1</v>
      </c>
      <c r="G2580" s="10" t="s">
        <v>3014</v>
      </c>
      <c r="H2580" s="22" t="s">
        <v>2682</v>
      </c>
    </row>
    <row r="2581" spans="1:8" x14ac:dyDescent="0.2">
      <c r="A2581" s="6"/>
      <c r="B2581" s="6"/>
      <c r="C2581" s="7"/>
      <c r="D2581" t="s">
        <v>3652</v>
      </c>
      <c r="E2581" s="21">
        <v>3</v>
      </c>
      <c r="F2581" s="11">
        <v>0</v>
      </c>
      <c r="G2581" s="10" t="s">
        <v>1082</v>
      </c>
      <c r="H2581" s="22" t="s">
        <v>2682</v>
      </c>
    </row>
    <row r="2582" spans="1:8" x14ac:dyDescent="0.2">
      <c r="A2582" s="6"/>
      <c r="B2582" s="6"/>
      <c r="C2582" s="7"/>
      <c r="D2582" t="s">
        <v>3653</v>
      </c>
      <c r="E2582" s="21">
        <v>3</v>
      </c>
      <c r="F2582" s="11">
        <v>1</v>
      </c>
      <c r="G2582" s="10" t="s">
        <v>2501</v>
      </c>
      <c r="H2582" s="22" t="s">
        <v>2682</v>
      </c>
    </row>
    <row r="2583" spans="1:8" x14ac:dyDescent="0.2">
      <c r="A2583" s="6"/>
      <c r="B2583" s="6"/>
      <c r="C2583" s="7"/>
      <c r="D2583" t="s">
        <v>3654</v>
      </c>
      <c r="E2583" s="21">
        <v>3</v>
      </c>
      <c r="F2583" s="11">
        <v>1</v>
      </c>
      <c r="G2583" s="10" t="s">
        <v>3014</v>
      </c>
      <c r="H2583" s="22" t="s">
        <v>2682</v>
      </c>
    </row>
    <row r="2584" spans="1:8" x14ac:dyDescent="0.2">
      <c r="A2584" s="6"/>
      <c r="B2584" s="6"/>
      <c r="C2584" s="7"/>
      <c r="D2584" t="s">
        <v>3655</v>
      </c>
      <c r="E2584" s="21">
        <v>3</v>
      </c>
      <c r="F2584" s="11">
        <v>1</v>
      </c>
      <c r="G2584" s="10" t="s">
        <v>3014</v>
      </c>
      <c r="H2584" s="22" t="s">
        <v>2489</v>
      </c>
    </row>
    <row r="2585" spans="1:8" x14ac:dyDescent="0.2">
      <c r="A2585" s="6"/>
      <c r="B2585" s="6"/>
      <c r="C2585" s="7"/>
      <c r="D2585" t="s">
        <v>3656</v>
      </c>
      <c r="E2585" s="21">
        <v>3</v>
      </c>
      <c r="F2585" s="11">
        <v>1</v>
      </c>
      <c r="G2585" s="10" t="s">
        <v>2501</v>
      </c>
      <c r="H2585" s="22" t="s">
        <v>2489</v>
      </c>
    </row>
    <row r="2586" spans="1:8" x14ac:dyDescent="0.2">
      <c r="A2586" s="6"/>
      <c r="B2586" s="6"/>
      <c r="C2586" s="7"/>
      <c r="D2586" t="s">
        <v>3656</v>
      </c>
      <c r="E2586" s="21">
        <v>3</v>
      </c>
      <c r="F2586" s="11">
        <v>0</v>
      </c>
      <c r="G2586" s="10" t="s">
        <v>1082</v>
      </c>
      <c r="H2586" s="22" t="s">
        <v>2489</v>
      </c>
    </row>
    <row r="2587" spans="1:8" x14ac:dyDescent="0.2">
      <c r="A2587" s="6"/>
      <c r="B2587" s="6"/>
      <c r="C2587" s="7"/>
      <c r="D2587" t="s">
        <v>3657</v>
      </c>
      <c r="E2587" s="21">
        <v>3</v>
      </c>
      <c r="F2587" s="11">
        <v>1</v>
      </c>
      <c r="G2587" s="10" t="s">
        <v>2501</v>
      </c>
      <c r="H2587" s="22" t="s">
        <v>2489</v>
      </c>
    </row>
    <row r="2588" spans="1:8" x14ac:dyDescent="0.2">
      <c r="A2588" s="6"/>
      <c r="B2588" s="6"/>
      <c r="C2588" s="7"/>
      <c r="D2588" t="s">
        <v>3658</v>
      </c>
      <c r="E2588" s="21">
        <v>3</v>
      </c>
      <c r="F2588" s="11">
        <v>1</v>
      </c>
      <c r="G2588" s="10" t="s">
        <v>3014</v>
      </c>
      <c r="H2588" s="22" t="s">
        <v>2682</v>
      </c>
    </row>
    <row r="2589" spans="1:8" x14ac:dyDescent="0.2">
      <c r="A2589" s="6"/>
      <c r="B2589" s="6"/>
      <c r="C2589" s="7"/>
      <c r="D2589" t="s">
        <v>3659</v>
      </c>
      <c r="E2589" s="21">
        <v>3</v>
      </c>
      <c r="F2589" s="11">
        <v>1</v>
      </c>
      <c r="G2589" s="10" t="s">
        <v>3014</v>
      </c>
      <c r="H2589" s="22" t="s">
        <v>2489</v>
      </c>
    </row>
    <row r="2590" spans="1:8" x14ac:dyDescent="0.2">
      <c r="A2590" s="6"/>
      <c r="B2590" s="6"/>
      <c r="C2590" s="7"/>
      <c r="D2590" t="s">
        <v>3660</v>
      </c>
      <c r="E2590" s="21">
        <v>3</v>
      </c>
      <c r="F2590" s="11">
        <v>1</v>
      </c>
      <c r="G2590" s="10" t="s">
        <v>2501</v>
      </c>
      <c r="H2590" s="22" t="s">
        <v>2489</v>
      </c>
    </row>
    <row r="2591" spans="1:8" x14ac:dyDescent="0.2">
      <c r="A2591" s="6"/>
      <c r="B2591" s="6"/>
      <c r="C2591" s="7"/>
      <c r="D2591" t="s">
        <v>3661</v>
      </c>
      <c r="E2591" s="21">
        <v>3</v>
      </c>
      <c r="F2591" s="11">
        <v>1</v>
      </c>
      <c r="G2591" s="10" t="s">
        <v>2501</v>
      </c>
      <c r="H2591" s="22" t="s">
        <v>2682</v>
      </c>
    </row>
    <row r="2592" spans="1:8" x14ac:dyDescent="0.2">
      <c r="A2592" s="6"/>
      <c r="B2592" s="6"/>
      <c r="C2592" s="7"/>
      <c r="D2592" t="s">
        <v>3661</v>
      </c>
      <c r="E2592" s="21">
        <v>3</v>
      </c>
      <c r="F2592" s="11">
        <v>0</v>
      </c>
      <c r="G2592" s="10" t="s">
        <v>1082</v>
      </c>
      <c r="H2592" s="22" t="s">
        <v>2682</v>
      </c>
    </row>
    <row r="2593" spans="1:8" x14ac:dyDescent="0.2">
      <c r="A2593" s="6"/>
      <c r="B2593" s="6"/>
      <c r="C2593" s="7"/>
      <c r="D2593" t="s">
        <v>3662</v>
      </c>
      <c r="E2593" s="21">
        <v>3</v>
      </c>
      <c r="F2593" s="11">
        <v>1</v>
      </c>
      <c r="G2593" s="10" t="s">
        <v>3014</v>
      </c>
      <c r="H2593" s="22" t="s">
        <v>2682</v>
      </c>
    </row>
    <row r="2594" spans="1:8" x14ac:dyDescent="0.2">
      <c r="A2594" s="6"/>
      <c r="B2594" s="6"/>
      <c r="C2594" s="7"/>
      <c r="D2594" t="s">
        <v>3663</v>
      </c>
      <c r="E2594" s="21">
        <v>3</v>
      </c>
      <c r="F2594" s="11">
        <v>1</v>
      </c>
      <c r="G2594" s="10" t="s">
        <v>2501</v>
      </c>
      <c r="H2594" s="22" t="s">
        <v>2682</v>
      </c>
    </row>
    <row r="2595" spans="1:8" x14ac:dyDescent="0.2">
      <c r="A2595" s="6"/>
      <c r="B2595" s="6"/>
      <c r="C2595" s="7"/>
      <c r="D2595" t="s">
        <v>3663</v>
      </c>
      <c r="E2595" s="21">
        <v>3</v>
      </c>
      <c r="F2595" s="11">
        <v>0</v>
      </c>
      <c r="G2595" s="10" t="s">
        <v>1082</v>
      </c>
      <c r="H2595" s="22" t="s">
        <v>2682</v>
      </c>
    </row>
    <row r="2596" spans="1:8" x14ac:dyDescent="0.2">
      <c r="A2596" s="6"/>
      <c r="B2596" s="6"/>
      <c r="C2596" s="7"/>
      <c r="D2596" t="s">
        <v>3664</v>
      </c>
      <c r="E2596" s="21">
        <v>2.99</v>
      </c>
      <c r="F2596" s="11">
        <v>0</v>
      </c>
      <c r="G2596" s="10" t="s">
        <v>1082</v>
      </c>
      <c r="H2596" s="22" t="s">
        <v>2489</v>
      </c>
    </row>
    <row r="2597" spans="1:8" x14ac:dyDescent="0.2">
      <c r="A2597" s="6"/>
      <c r="B2597" s="6"/>
      <c r="C2597" s="7"/>
      <c r="D2597" t="s">
        <v>3665</v>
      </c>
      <c r="E2597" s="21">
        <v>2.99</v>
      </c>
      <c r="F2597" s="11">
        <v>1</v>
      </c>
      <c r="G2597" s="10" t="s">
        <v>2501</v>
      </c>
      <c r="H2597" s="22" t="s">
        <v>2489</v>
      </c>
    </row>
    <row r="2598" spans="1:8" x14ac:dyDescent="0.2">
      <c r="A2598" s="6"/>
      <c r="B2598" s="6"/>
      <c r="C2598" s="7"/>
      <c r="D2598" t="s">
        <v>3665</v>
      </c>
      <c r="E2598" s="21">
        <v>2.99</v>
      </c>
      <c r="F2598" s="11">
        <v>0</v>
      </c>
      <c r="G2598" s="10" t="s">
        <v>1082</v>
      </c>
      <c r="H2598" s="22" t="s">
        <v>2489</v>
      </c>
    </row>
    <row r="2599" spans="1:8" x14ac:dyDescent="0.2">
      <c r="A2599" s="6"/>
      <c r="B2599" s="6"/>
      <c r="C2599" s="7"/>
      <c r="D2599" t="s">
        <v>3666</v>
      </c>
      <c r="E2599" s="21">
        <v>2.99</v>
      </c>
      <c r="F2599" s="11">
        <v>1</v>
      </c>
      <c r="G2599" s="10" t="s">
        <v>2501</v>
      </c>
      <c r="H2599" s="22" t="s">
        <v>2545</v>
      </c>
    </row>
    <row r="2600" spans="1:8" x14ac:dyDescent="0.2">
      <c r="A2600" s="6"/>
      <c r="B2600" s="6"/>
      <c r="C2600" s="7"/>
      <c r="D2600" t="s">
        <v>3667</v>
      </c>
      <c r="E2600" s="21">
        <v>2.69</v>
      </c>
      <c r="F2600" s="11">
        <v>1</v>
      </c>
      <c r="G2600" s="10" t="s">
        <v>2501</v>
      </c>
      <c r="H2600" s="22" t="s">
        <v>2632</v>
      </c>
    </row>
    <row r="2601" spans="1:8" x14ac:dyDescent="0.2">
      <c r="A2601" s="6"/>
      <c r="B2601" s="6"/>
      <c r="C2601" s="7"/>
      <c r="D2601" t="s">
        <v>3668</v>
      </c>
      <c r="E2601" s="21">
        <v>2.29</v>
      </c>
      <c r="F2601" s="11">
        <v>1</v>
      </c>
      <c r="G2601" s="10" t="s">
        <v>2501</v>
      </c>
      <c r="H2601" s="22" t="s">
        <v>2489</v>
      </c>
    </row>
    <row r="2602" spans="1:8" x14ac:dyDescent="0.2">
      <c r="A2602" s="6"/>
      <c r="B2602" s="6"/>
      <c r="C2602" s="7"/>
      <c r="D2602" t="s">
        <v>3669</v>
      </c>
      <c r="E2602" s="21">
        <v>2</v>
      </c>
      <c r="F2602" s="11">
        <v>0</v>
      </c>
      <c r="G2602" s="10" t="s">
        <v>1082</v>
      </c>
      <c r="H2602" s="22" t="s">
        <v>2489</v>
      </c>
    </row>
    <row r="2603" spans="1:8" x14ac:dyDescent="0.2">
      <c r="A2603" s="6"/>
      <c r="B2603" s="6"/>
      <c r="C2603" s="7"/>
      <c r="D2603" t="s">
        <v>3670</v>
      </c>
      <c r="E2603" s="21">
        <v>2</v>
      </c>
      <c r="F2603" s="11">
        <v>1</v>
      </c>
      <c r="G2603" s="10" t="s">
        <v>3671</v>
      </c>
      <c r="H2603" s="22" t="s">
        <v>2489</v>
      </c>
    </row>
    <row r="2604" spans="1:8" x14ac:dyDescent="0.2">
      <c r="A2604" s="6"/>
      <c r="B2604" s="6"/>
      <c r="C2604" s="7"/>
      <c r="D2604" t="s">
        <v>3672</v>
      </c>
      <c r="E2604" s="21">
        <v>2</v>
      </c>
      <c r="F2604" s="11">
        <v>1</v>
      </c>
      <c r="G2604" s="10" t="s">
        <v>2501</v>
      </c>
      <c r="H2604" s="22" t="s">
        <v>2489</v>
      </c>
    </row>
    <row r="2605" spans="1:8" x14ac:dyDescent="0.2">
      <c r="A2605" s="6"/>
      <c r="B2605" s="6"/>
      <c r="C2605" s="7"/>
      <c r="D2605" t="s">
        <v>3672</v>
      </c>
      <c r="E2605" s="21">
        <v>2</v>
      </c>
      <c r="F2605" s="11">
        <v>0</v>
      </c>
      <c r="G2605" s="10" t="s">
        <v>1082</v>
      </c>
      <c r="H2605" s="22" t="s">
        <v>2489</v>
      </c>
    </row>
    <row r="2606" spans="1:8" x14ac:dyDescent="0.2">
      <c r="A2606" s="6"/>
      <c r="B2606" s="6"/>
      <c r="C2606" s="7"/>
      <c r="D2606" t="s">
        <v>3673</v>
      </c>
      <c r="E2606" s="21">
        <v>2</v>
      </c>
      <c r="F2606" s="11">
        <v>1</v>
      </c>
      <c r="G2606" s="10" t="s">
        <v>2501</v>
      </c>
      <c r="H2606" s="22" t="s">
        <v>2489</v>
      </c>
    </row>
    <row r="2607" spans="1:8" x14ac:dyDescent="0.2">
      <c r="A2607" s="6"/>
      <c r="B2607" s="6"/>
      <c r="C2607" s="7"/>
      <c r="D2607" t="s">
        <v>3673</v>
      </c>
      <c r="E2607" s="21">
        <v>2</v>
      </c>
      <c r="F2607" s="11">
        <v>0</v>
      </c>
      <c r="G2607" s="10" t="s">
        <v>1082</v>
      </c>
      <c r="H2607" s="22" t="s">
        <v>2489</v>
      </c>
    </row>
    <row r="2608" spans="1:8" x14ac:dyDescent="0.2">
      <c r="A2608" s="6"/>
      <c r="B2608" s="6"/>
      <c r="C2608" s="7"/>
      <c r="D2608" t="s">
        <v>3674</v>
      </c>
      <c r="E2608" s="21">
        <v>2</v>
      </c>
      <c r="F2608" s="11">
        <v>1</v>
      </c>
      <c r="G2608" s="10" t="s">
        <v>2501</v>
      </c>
      <c r="H2608" s="22" t="s">
        <v>2489</v>
      </c>
    </row>
    <row r="2609" spans="1:10" x14ac:dyDescent="0.2">
      <c r="A2609" s="6"/>
      <c r="B2609" s="6"/>
      <c r="C2609" s="7"/>
      <c r="D2609" t="s">
        <v>3674</v>
      </c>
      <c r="E2609" s="21">
        <v>2</v>
      </c>
      <c r="F2609" s="11">
        <v>0</v>
      </c>
      <c r="G2609" s="10" t="s">
        <v>1082</v>
      </c>
      <c r="H2609" s="22" t="s">
        <v>2489</v>
      </c>
    </row>
    <row r="2610" spans="1:10" x14ac:dyDescent="0.2">
      <c r="A2610" s="6"/>
      <c r="B2610" s="6"/>
      <c r="C2610" s="7"/>
      <c r="D2610" t="s">
        <v>3675</v>
      </c>
      <c r="E2610" s="21">
        <v>2</v>
      </c>
      <c r="F2610" s="11">
        <v>1</v>
      </c>
      <c r="G2610" s="10" t="s">
        <v>3014</v>
      </c>
      <c r="H2610" s="22" t="s">
        <v>2489</v>
      </c>
    </row>
    <row r="2611" spans="1:10" x14ac:dyDescent="0.2">
      <c r="A2611" s="6"/>
      <c r="B2611" s="6"/>
      <c r="C2611" s="7"/>
      <c r="D2611" t="s">
        <v>3676</v>
      </c>
      <c r="E2611" s="21">
        <v>1.99</v>
      </c>
      <c r="F2611" s="11">
        <v>1</v>
      </c>
      <c r="G2611" s="10" t="s">
        <v>2501</v>
      </c>
      <c r="H2611" s="22" t="s">
        <v>2452</v>
      </c>
    </row>
    <row r="2612" spans="1:10" x14ac:dyDescent="0.2">
      <c r="A2612" s="6"/>
      <c r="B2612" s="6"/>
      <c r="C2612" s="7"/>
      <c r="D2612" t="s">
        <v>3676</v>
      </c>
      <c r="E2612" s="21">
        <v>1.99</v>
      </c>
      <c r="F2612" s="11">
        <v>0</v>
      </c>
      <c r="G2612" s="10" t="s">
        <v>1082</v>
      </c>
      <c r="H2612" s="22" t="s">
        <v>2452</v>
      </c>
    </row>
    <row r="2613" spans="1:10" x14ac:dyDescent="0.2">
      <c r="A2613" s="6"/>
      <c r="B2613" s="6"/>
      <c r="C2613" s="7"/>
      <c r="D2613" t="s">
        <v>3677</v>
      </c>
      <c r="E2613" s="21">
        <v>1.99</v>
      </c>
      <c r="F2613" s="11">
        <v>1</v>
      </c>
      <c r="G2613" s="10" t="s">
        <v>2501</v>
      </c>
      <c r="H2613" s="22" t="s">
        <v>2410</v>
      </c>
    </row>
    <row r="2614" spans="1:10" x14ac:dyDescent="0.2">
      <c r="A2614" s="6"/>
      <c r="B2614" s="6"/>
      <c r="C2614" s="7"/>
      <c r="D2614" t="s">
        <v>3678</v>
      </c>
      <c r="E2614" s="21">
        <v>1.49</v>
      </c>
      <c r="F2614" s="11">
        <v>0</v>
      </c>
      <c r="G2614" s="10" t="s">
        <v>1082</v>
      </c>
      <c r="H2614" s="22" t="s">
        <v>2410</v>
      </c>
    </row>
    <row r="2615" spans="1:10" x14ac:dyDescent="0.2">
      <c r="A2615" s="6"/>
      <c r="B2615" s="6"/>
      <c r="C2615" s="7"/>
      <c r="D2615" t="s">
        <v>3679</v>
      </c>
      <c r="E2615" s="21">
        <v>1</v>
      </c>
      <c r="F2615" s="11">
        <v>1</v>
      </c>
      <c r="G2615" s="10" t="s">
        <v>3014</v>
      </c>
      <c r="H2615" s="22" t="s">
        <v>2682</v>
      </c>
    </row>
    <row r="2616" spans="1:10" x14ac:dyDescent="0.2">
      <c r="A2616" s="6"/>
      <c r="B2616" s="6"/>
      <c r="C2616" s="7"/>
      <c r="D2616" t="s">
        <v>3680</v>
      </c>
      <c r="E2616" s="21">
        <v>1</v>
      </c>
      <c r="F2616" s="11">
        <v>1</v>
      </c>
      <c r="G2616" s="10" t="s">
        <v>2501</v>
      </c>
      <c r="H2616" s="22" t="s">
        <v>2489</v>
      </c>
    </row>
    <row r="2617" spans="1:10" x14ac:dyDescent="0.2">
      <c r="C2617" s="2"/>
      <c r="D2617" s="8" t="s">
        <v>3745</v>
      </c>
      <c r="E2617" s="5">
        <f>SUBTOTAL(109,Table1[Replacement Cost])</f>
        <v>813088.91833332519</v>
      </c>
      <c r="F2617" s="14"/>
      <c r="G2617" s="5"/>
      <c r="H2617"/>
    </row>
    <row r="2618" spans="1:10" x14ac:dyDescent="0.2">
      <c r="J2618" s="11"/>
    </row>
    <row r="2619" spans="1:10" x14ac:dyDescent="0.2">
      <c r="J2619" s="11"/>
    </row>
    <row r="2620" spans="1:10" x14ac:dyDescent="0.2">
      <c r="C2620" s="13" t="s">
        <v>3741</v>
      </c>
      <c r="D2620" t="s">
        <v>3750</v>
      </c>
      <c r="J2620" s="11"/>
    </row>
    <row r="2621" spans="1:10" x14ac:dyDescent="0.2">
      <c r="D2621" t="s">
        <v>3754</v>
      </c>
      <c r="J2621" s="11"/>
    </row>
    <row r="2622" spans="1:10" x14ac:dyDescent="0.2">
      <c r="D2622" t="s">
        <v>3742</v>
      </c>
      <c r="J2622" s="11"/>
    </row>
    <row r="2623" spans="1:10" x14ac:dyDescent="0.2">
      <c r="D2623" t="s">
        <v>3752</v>
      </c>
      <c r="J2623" s="11"/>
    </row>
    <row r="2624" spans="1:10" x14ac:dyDescent="0.2">
      <c r="D2624" t="s">
        <v>3743</v>
      </c>
      <c r="J2624" s="11"/>
    </row>
    <row r="2625" spans="4:10" x14ac:dyDescent="0.2">
      <c r="D2625" t="s">
        <v>3746</v>
      </c>
      <c r="J2625" s="11"/>
    </row>
    <row r="2626" spans="4:10" x14ac:dyDescent="0.2">
      <c r="D2626" t="s">
        <v>3744</v>
      </c>
      <c r="J2626" s="11"/>
    </row>
    <row r="2627" spans="4:10" x14ac:dyDescent="0.2">
      <c r="D2627" s="40" t="s">
        <v>3753</v>
      </c>
      <c r="J2627" s="11"/>
    </row>
    <row r="2628" spans="4:10" x14ac:dyDescent="0.2">
      <c r="J2628" s="11"/>
    </row>
    <row r="2629" spans="4:10" ht="16" x14ac:dyDescent="0.2">
      <c r="D2629" s="39" t="s">
        <v>3748</v>
      </c>
      <c r="J2629" s="11"/>
    </row>
    <row r="2630" spans="4:10" x14ac:dyDescent="0.2">
      <c r="D2630" s="41" t="s">
        <v>3749</v>
      </c>
      <c r="J2630" s="11"/>
    </row>
    <row r="2631" spans="4:10" x14ac:dyDescent="0.2">
      <c r="D2631" s="41"/>
      <c r="J2631" s="11"/>
    </row>
    <row r="2632" spans="4:10" x14ac:dyDescent="0.2">
      <c r="D2632" s="41"/>
      <c r="J2632" s="11"/>
    </row>
    <row r="2633" spans="4:10" x14ac:dyDescent="0.2">
      <c r="J2633" s="11"/>
    </row>
    <row r="2634" spans="4:10" x14ac:dyDescent="0.2">
      <c r="J2634" s="11"/>
    </row>
    <row r="2635" spans="4:10" x14ac:dyDescent="0.2">
      <c r="J2635" s="11"/>
    </row>
    <row r="2636" spans="4:10" x14ac:dyDescent="0.2">
      <c r="J2636" s="11"/>
    </row>
    <row r="2637" spans="4:10" x14ac:dyDescent="0.2">
      <c r="J2637" s="11"/>
    </row>
    <row r="2638" spans="4:10" x14ac:dyDescent="0.2">
      <c r="J2638" s="11"/>
    </row>
    <row r="2639" spans="4:10" x14ac:dyDescent="0.2">
      <c r="J2639" s="11"/>
    </row>
    <row r="2640" spans="4:10" x14ac:dyDescent="0.2">
      <c r="J2640" s="11"/>
    </row>
    <row r="2641" spans="10:10" x14ac:dyDescent="0.2">
      <c r="J2641" s="11"/>
    </row>
    <row r="2642" spans="10:10" x14ac:dyDescent="0.2">
      <c r="J2642" s="11"/>
    </row>
    <row r="2643" spans="10:10" x14ac:dyDescent="0.2">
      <c r="J2643" s="11"/>
    </row>
    <row r="2644" spans="10:10" x14ac:dyDescent="0.2">
      <c r="J2644" s="11"/>
    </row>
    <row r="2645" spans="10:10" x14ac:dyDescent="0.2">
      <c r="J2645" s="11"/>
    </row>
    <row r="2646" spans="10:10" x14ac:dyDescent="0.2">
      <c r="J2646" s="11"/>
    </row>
    <row r="2647" spans="10:10" x14ac:dyDescent="0.2">
      <c r="J2647" s="11"/>
    </row>
    <row r="2648" spans="10:10" x14ac:dyDescent="0.2">
      <c r="J2648" s="11"/>
    </row>
    <row r="2649" spans="10:10" x14ac:dyDescent="0.2">
      <c r="J2649" s="11"/>
    </row>
    <row r="2650" spans="10:10" x14ac:dyDescent="0.2">
      <c r="J2650" s="11"/>
    </row>
    <row r="2651" spans="10:10" x14ac:dyDescent="0.2">
      <c r="J2651" s="11"/>
    </row>
    <row r="2652" spans="10:10" x14ac:dyDescent="0.2">
      <c r="J2652" s="11"/>
    </row>
    <row r="2653" spans="10:10" x14ac:dyDescent="0.2">
      <c r="J2653" s="11"/>
    </row>
    <row r="2654" spans="10:10" x14ac:dyDescent="0.2">
      <c r="J2654" s="11"/>
    </row>
    <row r="2655" spans="10:10" x14ac:dyDescent="0.2">
      <c r="J2655" s="11"/>
    </row>
    <row r="2656" spans="10:10" x14ac:dyDescent="0.2">
      <c r="J2656" s="11"/>
    </row>
    <row r="2657" spans="10:10" x14ac:dyDescent="0.2">
      <c r="J2657" s="11"/>
    </row>
    <row r="2658" spans="10:10" x14ac:dyDescent="0.2">
      <c r="J2658" s="11"/>
    </row>
    <row r="2659" spans="10:10" x14ac:dyDescent="0.2">
      <c r="J2659" s="11"/>
    </row>
    <row r="2660" spans="10:10" x14ac:dyDescent="0.2">
      <c r="J2660" s="11"/>
    </row>
    <row r="2661" spans="10:10" x14ac:dyDescent="0.2">
      <c r="J2661" s="11"/>
    </row>
    <row r="2662" spans="10:10" x14ac:dyDescent="0.2">
      <c r="J2662" s="11"/>
    </row>
    <row r="2663" spans="10:10" x14ac:dyDescent="0.2">
      <c r="J2663" s="11"/>
    </row>
    <row r="2664" spans="10:10" x14ac:dyDescent="0.2">
      <c r="J2664" s="11"/>
    </row>
    <row r="2665" spans="10:10" x14ac:dyDescent="0.2">
      <c r="J2665" s="11"/>
    </row>
    <row r="2666" spans="10:10" x14ac:dyDescent="0.2">
      <c r="J2666" s="11"/>
    </row>
    <row r="2667" spans="10:10" x14ac:dyDescent="0.2">
      <c r="J2667" s="11"/>
    </row>
    <row r="2668" spans="10:10" x14ac:dyDescent="0.2">
      <c r="J2668" s="11"/>
    </row>
    <row r="2669" spans="10:10" x14ac:dyDescent="0.2">
      <c r="J2669" s="11"/>
    </row>
    <row r="2670" spans="10:10" x14ac:dyDescent="0.2">
      <c r="J2670" s="11"/>
    </row>
    <row r="2671" spans="10:10" x14ac:dyDescent="0.2">
      <c r="J2671" s="11"/>
    </row>
    <row r="2672" spans="10:10" x14ac:dyDescent="0.2">
      <c r="J2672" s="11"/>
    </row>
    <row r="2673" spans="10:10" x14ac:dyDescent="0.2">
      <c r="J2673" s="11"/>
    </row>
    <row r="2674" spans="10:10" x14ac:dyDescent="0.2">
      <c r="J2674" s="11"/>
    </row>
    <row r="2675" spans="10:10" x14ac:dyDescent="0.2">
      <c r="J2675" s="11"/>
    </row>
    <row r="2676" spans="10:10" x14ac:dyDescent="0.2">
      <c r="J2676" s="11"/>
    </row>
    <row r="2677" spans="10:10" x14ac:dyDescent="0.2">
      <c r="J2677" s="11"/>
    </row>
    <row r="2678" spans="10:10" x14ac:dyDescent="0.2">
      <c r="J2678" s="11"/>
    </row>
  </sheetData>
  <mergeCells count="1">
    <mergeCell ref="D2630:D2632"/>
  </mergeCells>
  <phoneticPr fontId="4" type="noConversion"/>
  <hyperlinks>
    <hyperlink ref="H1236" r:id="rId1" xr:uid="{0DFF00D0-3203-4842-8051-839AF57954C2}"/>
    <hyperlink ref="H1237" r:id="rId2" display="www.smith-wesson.com" xr:uid="{84F3D656-7512-4926-95D0-75ABB6C83525}"/>
    <hyperlink ref="H1239" r:id="rId3" display="www.amazon.com" xr:uid="{EB492496-A7AE-44C7-92D4-1FA86B62DFC2}"/>
    <hyperlink ref="H285" r:id="rId4" xr:uid="{CE950E67-D00E-40AB-AE74-4FDD9681C6DB}"/>
    <hyperlink ref="H4" r:id="rId5" xr:uid="{0185F08B-2B5E-4A15-9CB9-342F9EFFF454}"/>
    <hyperlink ref="H3" r:id="rId6" xr:uid="{96891464-8B85-4467-ACFD-293B85E87A61}"/>
    <hyperlink ref="H277" r:id="rId7" xr:uid="{317A7E05-294C-4928-A25A-1C6684054580}"/>
    <hyperlink ref="H1224" r:id="rId8" xr:uid="{CDB8ECDB-A90F-484B-8DF5-A3A41B8FCB60}"/>
    <hyperlink ref="H287" r:id="rId9" xr:uid="{262F7446-4BBE-4854-B522-5DA438745F24}"/>
    <hyperlink ref="H279" r:id="rId10" xr:uid="{D69161D2-F5AA-4AAD-B362-EDFC977612BA}"/>
    <hyperlink ref="H298" r:id="rId11" xr:uid="{F22CF8DF-5E40-41A6-B855-4E5AD28E97A3}"/>
    <hyperlink ref="H167" r:id="rId12" xr:uid="{9A48B034-F23C-4634-97DB-088B6D9ECA95}"/>
    <hyperlink ref="H1246" r:id="rId13" xr:uid="{C06E9337-8F9B-40B2-8AD2-40FCD3C134CF}"/>
    <hyperlink ref="H1297" r:id="rId14" xr:uid="{79F47677-F4B4-415A-958D-8489F246743F}"/>
    <hyperlink ref="H1192" r:id="rId15" xr:uid="{763B1D35-26E4-428E-A6FE-D459D3963E7C}"/>
    <hyperlink ref="H1190" r:id="rId16" xr:uid="{C4FE4F13-9044-4A16-AAEC-205B19C3824C}"/>
    <hyperlink ref="H1065" r:id="rId17" xr:uid="{7F8F26B9-F6F2-4A20-BB8D-488810CF6500}"/>
    <hyperlink ref="H1305" r:id="rId18" xr:uid="{4EAE9144-2789-42FE-B547-67BBD239F5F0}"/>
    <hyperlink ref="H1307" r:id="rId19" xr:uid="{2873E075-D757-4F5F-9F6B-F9C660DB8512}"/>
    <hyperlink ref="H1302" r:id="rId20" xr:uid="{F451F045-1DD8-4A50-A983-EA2E9A5FE3BA}"/>
    <hyperlink ref="H1308" r:id="rId21" display="www.lowes.com" xr:uid="{11C0B74A-DA0A-4E7B-BFC2-4F4A5419CC0B}"/>
    <hyperlink ref="H1017" r:id="rId22" xr:uid="{EF2A1AA4-E4C9-43FE-943F-8B00E913FF01}"/>
    <hyperlink ref="H1018" r:id="rId23" xr:uid="{66BD8F6F-8502-4DD4-A07D-7E3AB8F4FB02}"/>
    <hyperlink ref="H1015" r:id="rId24" xr:uid="{05EDC047-2664-417F-A7B5-107D26EFB6EE}"/>
    <hyperlink ref="H1016" r:id="rId25" xr:uid="{04523443-42FD-415F-B0ED-4C04D220690B}"/>
    <hyperlink ref="H1306" r:id="rId26" xr:uid="{2D916E4D-10C1-4959-B269-9F3F8BDF3E09}"/>
    <hyperlink ref="H1303" r:id="rId27" xr:uid="{686A0AC7-1795-4A2B-BE17-8CDDDF0D7628}"/>
    <hyperlink ref="H1255" r:id="rId28" xr:uid="{5B72EE50-AA4C-4C0A-8BE3-577614A009EA}"/>
    <hyperlink ref="H1107" r:id="rId29" xr:uid="{44E3B4A9-565F-48FC-A8DC-5BF07A562BE5}"/>
    <hyperlink ref="H1313" r:id="rId30" xr:uid="{43918385-9333-49FF-8485-AC09126E43B2}"/>
    <hyperlink ref="H1309" r:id="rId31" xr:uid="{1EF9E179-B63E-468F-B4DE-44979258C466}"/>
    <hyperlink ref="H1304" r:id="rId32" xr:uid="{2094CF8C-259E-4777-8DED-ECE78286281F}"/>
    <hyperlink ref="H1222" r:id="rId33" xr:uid="{7B8FF779-724A-47F7-8AA6-02E6049F19BE}"/>
    <hyperlink ref="H430" r:id="rId34" xr:uid="{71D1DFB8-514D-4ED2-878F-B382419F3546}"/>
    <hyperlink ref="H429" r:id="rId35" xr:uid="{9E52EF55-2493-4279-98B3-9B3B86A05FAE}"/>
    <hyperlink ref="H198" r:id="rId36" xr:uid="{894B87D2-D31D-4B9F-8EF7-EA94C2B750C6}"/>
    <hyperlink ref="H139" r:id="rId37" xr:uid="{9519D4E9-3FFA-4286-B951-877F36FF6DA8}"/>
    <hyperlink ref="H1248" r:id="rId38" xr:uid="{C6CC29D3-CDBF-4E42-81DB-1788A0001982}"/>
    <hyperlink ref="H1252" r:id="rId39" xr:uid="{9CC935EF-D0FD-40FA-AE83-0794B3EC4F5A}"/>
    <hyperlink ref="H1293" r:id="rId40" xr:uid="{E724C669-8540-45D1-A31D-C53423AC0F7C}"/>
    <hyperlink ref="H374" r:id="rId41" display="www.bestbuy.com" xr:uid="{E0408B17-F539-4EAE-88D5-B9D96B8CC058}"/>
    <hyperlink ref="H70" r:id="rId42" xr:uid="{23E38A13-C5F7-4326-95A4-89C8169A7205}"/>
    <hyperlink ref="H135" r:id="rId43" xr:uid="{8673E964-5F66-43DD-8674-6571D676CE48}"/>
    <hyperlink ref="H143" r:id="rId44" display="https://www.legacyfoodstorage.com/products/premium-2880-serving-package" xr:uid="{BCD73FA9-5106-4CA3-A1FC-50B330195870}"/>
    <hyperlink ref="H132" r:id="rId45" xr:uid="{407D8B8B-22DE-4066-8B1B-6689EEC5F544}"/>
    <hyperlink ref="H29:H34" r:id="rId46" display="www.rei.com" xr:uid="{D75AFC36-9B03-4BB1-8469-BBF3DE33FD9D}"/>
    <hyperlink ref="H173" r:id="rId47" xr:uid="{BE7F4C6D-7921-4BF9-9E18-0CCFB6B0A9D3}"/>
    <hyperlink ref="H152" r:id="rId48" xr:uid="{A59A5324-2C01-454B-B276-1ADFE33E2A0E}"/>
    <hyperlink ref="H163" r:id="rId49" xr:uid="{9BF28CAD-9EC3-4FC5-A1B6-AB589591FC77}"/>
    <hyperlink ref="H223" r:id="rId50" xr:uid="{E12F00F9-744B-4AB9-8BA8-64B4F65EE1C5}"/>
    <hyperlink ref="H218" r:id="rId51" xr:uid="{FFFD64B7-6AF8-4E5D-8861-7C907D811581}"/>
    <hyperlink ref="H113:H114" r:id="rId52" display="www.marmot.com" xr:uid="{824F5D74-A40E-4353-A091-877EF54DB8A8}"/>
    <hyperlink ref="H222" r:id="rId53" xr:uid="{E2C909C8-239A-4983-9213-A224C164CE11}"/>
    <hyperlink ref="H161" r:id="rId54" xr:uid="{56092EDC-618A-4B88-9710-0173990C64C2}"/>
    <hyperlink ref="H162" r:id="rId55" xr:uid="{D6CE0F2E-C500-4B33-998D-758D4A735EFF}"/>
    <hyperlink ref="H38:H99" r:id="rId56" display="www.rei.com" xr:uid="{7F495B51-8DFD-410F-9475-3DD9E85F09AA}"/>
    <hyperlink ref="H100:H101" r:id="rId57" display="www.rei.com" xr:uid="{3175F5AE-11DE-48A5-AE93-6180F5227544}"/>
    <hyperlink ref="H235" r:id="rId58" xr:uid="{0670E5C3-9D67-4F16-A038-045324DC84CE}"/>
    <hyperlink ref="H158" r:id="rId59" xr:uid="{B7B2504D-B50C-40D6-AC84-4D3AC8CE6E27}"/>
    <hyperlink ref="H104:H105" r:id="rId60" display="www.rei.com" xr:uid="{324FB63E-D0B4-418F-9B78-4ED41A2B14FD}"/>
    <hyperlink ref="H171" r:id="rId61" xr:uid="{8FD9A8A4-746A-441E-BFA7-E4273B0BF91F}"/>
    <hyperlink ref="H201" r:id="rId62" xr:uid="{D945D1B2-7B00-4863-A9F6-4D1E5289F7F4}"/>
    <hyperlink ref="H202" r:id="rId63" xr:uid="{800A17D5-6335-48ED-A1D1-09A30F0D1E86}"/>
    <hyperlink ref="H172" r:id="rId64" xr:uid="{E38167D3-718B-48B0-9296-69A8C02D16E7}"/>
    <hyperlink ref="H168" r:id="rId65" xr:uid="{34D67987-9C7C-48D2-BCB5-5EEC33FD3904}"/>
    <hyperlink ref="H170" r:id="rId66" xr:uid="{940F182E-5B5A-4F1E-BBC9-541F38038FA0}"/>
    <hyperlink ref="H169" r:id="rId67" xr:uid="{A258E6AF-128D-421C-8A7D-BDBDD5CB3440}"/>
    <hyperlink ref="H194" r:id="rId68" xr:uid="{3132DA8F-F90D-4458-BDED-2F95CF954FCB}"/>
    <hyperlink ref="H179" r:id="rId69" xr:uid="{92FACC0F-7F38-401C-BD9C-638ADC66CBD2}"/>
    <hyperlink ref="H95" r:id="rId70" display="www.cabelas.com" xr:uid="{BE2D202A-7CDC-4C84-8D90-40876D810665}"/>
    <hyperlink ref="H180" r:id="rId71" xr:uid="{17C45F00-394B-4C0B-9CD2-C812D23E54E5}"/>
    <hyperlink ref="H205" r:id="rId72" xr:uid="{6ABDC310-2B3F-4096-880F-AD3FE02580C3}"/>
    <hyperlink ref="H227" r:id="rId73" xr:uid="{01A7A8D8-0781-4681-BA32-6FBBEFA4DB6D}"/>
    <hyperlink ref="H784" r:id="rId74" display="www.rei.com" xr:uid="{CD8C5C1B-8976-478E-BE2B-E6F349DEAB10}"/>
    <hyperlink ref="H414" r:id="rId75" xr:uid="{3B2D9259-CFB2-439C-BFCE-25E680B3B091}"/>
    <hyperlink ref="H413" r:id="rId76" xr:uid="{4F8C3C65-2B3E-4C6C-9633-F085755772D8}"/>
    <hyperlink ref="H416" r:id="rId77" xr:uid="{9C62237F-B447-47A3-867A-56210BE44F30}"/>
    <hyperlink ref="H415" r:id="rId78" xr:uid="{4FA9E3B4-284B-4585-9BC2-BC9D38AE1138}"/>
    <hyperlink ref="H421" r:id="rId79" xr:uid="{2A315C5A-755C-495F-A09F-E82A3B3E9A0A}"/>
    <hyperlink ref="H144:H145" r:id="rId80" display="www.spri.com" xr:uid="{CF193F16-74BB-40E7-BFDA-45DE9D34F075}"/>
    <hyperlink ref="H412" r:id="rId81" xr:uid="{88D65CF4-E9D2-4032-B0A8-65C17A3BEEC8}"/>
    <hyperlink ref="H419" r:id="rId82" xr:uid="{E87C7E36-B3CA-4750-BED9-6D2B13AE3CE4}"/>
    <hyperlink ref="H423" r:id="rId83" xr:uid="{C7E02C60-8BEC-4AC3-AB39-2982B57E9881}"/>
    <hyperlink ref="H422" r:id="rId84" xr:uid="{07B00A8D-1960-48C2-BB98-C4679B5C218C}"/>
    <hyperlink ref="H174" r:id="rId85" xr:uid="{13C40064-711F-482D-A74C-3F5D8A004729}"/>
    <hyperlink ref="H242" r:id="rId86" xr:uid="{4845A8FE-B8CD-4732-A654-0E889D6D95AC}"/>
    <hyperlink ref="H154:H158" r:id="rId87" display="www.the-house.com" xr:uid="{AF768CC8-D94D-4179-BDB4-F943C625147B}"/>
    <hyperlink ref="H256" r:id="rId88" xr:uid="{46F7247E-9C16-4B1C-B15C-410481D84002}"/>
    <hyperlink ref="H167:H169" r:id="rId89" display="www.granger.com" xr:uid="{509C93D6-0E9A-46B3-B43D-7E52012BD0F6}"/>
    <hyperlink ref="H284" r:id="rId90" xr:uid="{755C4C3F-4A2D-4045-8C40-F12583465116}"/>
    <hyperlink ref="H283" r:id="rId91" xr:uid="{357A8DBB-25DC-4674-8AAA-64E5CF689D13}"/>
    <hyperlink ref="H257" r:id="rId92" xr:uid="{61A42040-9C89-41AA-ACCA-2CDABC60F550}"/>
    <hyperlink ref="H308" r:id="rId93" xr:uid="{96E3FE87-6DC8-40A7-89C8-2AE59CF355D9}"/>
    <hyperlink ref="H280" r:id="rId94" xr:uid="{4BB1693E-097E-4AFE-B27D-8D12ADD44C8C}"/>
    <hyperlink ref="H272" r:id="rId95" xr:uid="{1C7B040A-6D41-43C2-896E-11D5D2675041}"/>
    <hyperlink ref="H276" r:id="rId96" xr:uid="{71A50228-BA53-427F-BB18-2261656BE497}"/>
    <hyperlink ref="H194:H196" r:id="rId97" display="www.amazon.com" xr:uid="{16523415-0602-4744-B513-DC6F0265F033}"/>
    <hyperlink ref="H273" r:id="rId98" xr:uid="{10B12BE9-3CB4-49E3-BE63-055616E6E6B3}"/>
    <hyperlink ref="H288" r:id="rId99" xr:uid="{EA4E0D91-689C-4D82-A76A-077CCD0CBC0C}"/>
    <hyperlink ref="H254" r:id="rId100" xr:uid="{2030325A-FF58-42E1-A0E7-78B94956CFC7}"/>
    <hyperlink ref="H296" r:id="rId101" xr:uid="{B04DC443-3A3F-4866-9E70-210CC98A3B53}"/>
    <hyperlink ref="H175:H181" r:id="rId102" display="www.acehardware.com" xr:uid="{A8B13A62-F51D-44E5-8C49-B14F7D60337F}"/>
    <hyperlink ref="H297" r:id="rId103" xr:uid="{903CA11A-AAA8-477B-AF64-4F1C7A454EEA}"/>
    <hyperlink ref="H305" r:id="rId104" xr:uid="{B2D5911D-85F1-4F7F-9749-F1BC0C9CDBD5}"/>
    <hyperlink ref="H275" r:id="rId105" xr:uid="{6EDCAF93-DADC-482A-ABDD-D66537B3A5BF}"/>
    <hyperlink ref="H202:H207" r:id="rId106" display="www.acehardware.com" xr:uid="{BB2D1F72-10E6-4B41-A29D-B6770AB9CFE0}"/>
    <hyperlink ref="H268" r:id="rId107" xr:uid="{4DCC286A-E9F8-4B9C-BBFE-D6D4138E3394}"/>
    <hyperlink ref="H290" r:id="rId108" xr:uid="{67121A0F-539C-482B-BDCC-84C340C68663}"/>
    <hyperlink ref="H309" r:id="rId109" xr:uid="{4803E880-669C-4F18-B631-34F67E0F062A}"/>
    <hyperlink ref="H291" r:id="rId110" xr:uid="{D471EAC5-B3F8-42CC-97AF-8FECD1DAF651}"/>
    <hyperlink ref="H310" r:id="rId111" xr:uid="{FCC22FD5-0DE9-44B1-B5D3-955D7B3CF700}"/>
    <hyperlink ref="H260" r:id="rId112" xr:uid="{8E4DC9E8-18CC-4BC9-992C-F6F06E9F1F68}"/>
    <hyperlink ref="H219:H226" r:id="rId113" display="www.murdochs.com" xr:uid="{D2800D98-37C8-4718-8BC5-728A2CC863EA}"/>
    <hyperlink ref="H265" r:id="rId114" xr:uid="{CB60D605-18FD-4760-874B-2D6DE507F476}"/>
    <hyperlink ref="H278" r:id="rId115" xr:uid="{BFDD482A-5B94-432A-B194-1F1BFADF87C6}"/>
    <hyperlink ref="H375" r:id="rId116" xr:uid="{B631DF50-01DC-4EBD-8120-D0C3AEFBBC18}"/>
    <hyperlink ref="H379" r:id="rId117" xr:uid="{18368F69-3B05-4FF5-B1D6-DC82188E2F79}"/>
    <hyperlink ref="H410" r:id="rId118" xr:uid="{FB9E92D0-9433-4895-BAD0-E1CCA81382A2}"/>
    <hyperlink ref="H229:H231" r:id="rId119" display="www.homedepot.com" xr:uid="{E77A8027-D65B-4A82-AF2E-527929C49A3A}"/>
    <hyperlink ref="H15" r:id="rId120" xr:uid="{FF520CC5-46FB-4917-ADEF-F02AE1855523}"/>
    <hyperlink ref="H6" r:id="rId121" xr:uid="{465CD9C3-00BC-49AE-8E22-A1AE6F2B05D6}"/>
    <hyperlink ref="H236:H238" r:id="rId122" display="www.bobcatparts.com" xr:uid="{D00D7D24-B880-495A-8679-A5EB09316275}"/>
    <hyperlink ref="H342" r:id="rId123" xr:uid="{0158040D-7179-4CF9-B7F7-D3F85F192147}"/>
    <hyperlink ref="H343" r:id="rId124" xr:uid="{95BFB6B7-E97A-4263-B450-78D05D260FCE}"/>
    <hyperlink ref="H777" r:id="rId125" xr:uid="{3A42CEDA-3D26-4197-9CEB-76F231673307}"/>
    <hyperlink ref="H778" r:id="rId126" xr:uid="{5E735E6A-EEE0-48E7-8C8E-72EFD3A34089}"/>
    <hyperlink ref="H768" r:id="rId127" xr:uid="{4FD85DC3-D8BE-4308-907A-04B4F6AD9DA0}"/>
    <hyperlink ref="H304" r:id="rId128" display="www.rei.com" xr:uid="{CF1C8602-DC6A-4446-B803-3BE0E5F04426}"/>
    <hyperlink ref="H784" r:id="rId129" xr:uid="{13C48A5C-7ACA-4B6B-9D91-F56742E5AF59}"/>
    <hyperlink ref="H767" r:id="rId130" xr:uid="{D1A77AE5-6A04-4066-B7D4-12A068ADEDD2}"/>
    <hyperlink ref="H773" r:id="rId131" xr:uid="{FCA946A0-6FFC-452B-BB81-2D971D4FD5BF}"/>
    <hyperlink ref="H774" r:id="rId132" xr:uid="{66683EC4-A038-4908-9539-CEC1071AC3B0}"/>
    <hyperlink ref="H785" r:id="rId133" xr:uid="{183415DC-21CF-4C86-9D82-9C773CA37819}"/>
    <hyperlink ref="H782" r:id="rId134" xr:uid="{6B0E1B8A-74CD-40A9-9013-B92544C730C9}"/>
    <hyperlink ref="H788" r:id="rId135" xr:uid="{1C95BF81-682E-456B-973F-F2910E48AE52}"/>
    <hyperlink ref="H787" r:id="rId136" xr:uid="{856A9A06-0450-4442-B760-03BE2ADCB306}"/>
    <hyperlink ref="H809" r:id="rId137" xr:uid="{66D0EA2F-3509-4C7A-9E03-746B7DF88FC6}"/>
    <hyperlink ref="H812" r:id="rId138" xr:uid="{BFA4179D-AD08-4282-A5D7-9742C2FCFCA7}"/>
    <hyperlink ref="H1066" r:id="rId139" xr:uid="{B500C9D9-5CEA-4A9D-A23E-57D910037078}"/>
    <hyperlink ref="H270:H275" r:id="rId140" display="www.bestbuy.com" xr:uid="{FD1DBBD5-1BF2-46BF-932E-F76E56277BF4}"/>
    <hyperlink ref="H1062" r:id="rId141" xr:uid="{40CFC9BB-D1AA-4BA9-BCE4-6C74B66E3CF2}"/>
    <hyperlink ref="H1097" r:id="rId142" xr:uid="{DF994CCB-6F79-4609-A0E5-1584368487D4}"/>
    <hyperlink ref="H1069" r:id="rId143" xr:uid="{752A119C-61E9-4E87-A14B-AD51AA6622B3}"/>
    <hyperlink ref="H288:H289" r:id="rId144" display="www.ui.com" xr:uid="{B87440A8-5D74-4B3C-B025-37126CDBE855}"/>
    <hyperlink ref="H1076" r:id="rId145" xr:uid="{B325C5EE-B30E-46FB-B179-DE941A66DF35}"/>
    <hyperlink ref="H1064" r:id="rId146" display="https://www.ebay.com/itm/254589547969?mkevt=1&amp;mkcid=1&amp;mkrid=711-53200-19255-0&amp;campid=5338761592&amp;toolid=10049&amp;customid=102_247_248" xr:uid="{F6885B8C-C094-462F-820A-1AD2D1157F7D}"/>
    <hyperlink ref="H1063" r:id="rId147" display="https://www.ebay.com/itm/Vintage-Scientific-Graphing-Calculator-Casio-FX-8000G/254857530718?hash=item3b56b14d5e:g:22AAAOSwSCtgHdUF" xr:uid="{50A89856-F234-4BA8-9736-A96CAFEFC0FD}"/>
    <hyperlink ref="H1096" r:id="rId148" xr:uid="{B771EC1D-112E-483F-9923-4F1A477BF9A1}"/>
    <hyperlink ref="H1095" r:id="rId149" xr:uid="{538FD14C-A00E-48E2-8591-7FF5DF6C95A3}"/>
    <hyperlink ref="H283:H285" r:id="rId150" display="www.ebay.com" xr:uid="{A8A3F899-6DFE-4E89-B948-302667F162BE}"/>
    <hyperlink ref="H293:H295" r:id="rId151" display="www.amishshowroom.com" xr:uid="{9F105BC3-0190-4CC2-B48A-30A3001EE49E}"/>
    <hyperlink ref="H1078" r:id="rId152" xr:uid="{A37044FA-7A9D-4FDA-A4A6-96D8E73949E7}"/>
    <hyperlink ref="H1080" r:id="rId153" xr:uid="{11BD1305-4DC0-4A69-9AAC-47C2B5A0AED7}"/>
    <hyperlink ref="H299:H300" r:id="rId154" display="www.woodleys.com" xr:uid="{1984DE1E-5617-47E5-8EED-B6D21E0B51E6}"/>
    <hyperlink ref="H1101" r:id="rId155" xr:uid="{A1307C17-612D-4D37-9F5F-DEDF146A4D8B}"/>
    <hyperlink ref="H1102" r:id="rId156" xr:uid="{286E875E-AC68-47CB-82A9-895CF91D6214}"/>
    <hyperlink ref="H311:H312" r:id="rId157" display="www.containerstore.com" xr:uid="{FC5AECFA-3E11-4DA3-9BA8-361472F6BDCD}"/>
    <hyperlink ref="H1281" r:id="rId158" xr:uid="{E8E71609-1049-40BD-9327-B066DB160C94}"/>
    <hyperlink ref="H1268" r:id="rId159" xr:uid="{663D22FA-D107-4748-95AB-CCD4BCC8EB82}"/>
    <hyperlink ref="H325:H328" r:id="rId160" display="www.homedepot.com" xr:uid="{7E04CA09-8399-4EA7-A5CD-0FE2FFEBC9E1}"/>
    <hyperlink ref="H1299" r:id="rId161" xr:uid="{C83D6717-68A2-436D-A57C-150C3D89E48F}"/>
    <hyperlink ref="H1264" r:id="rId162" xr:uid="{2B789A4F-F7F6-467D-A3FA-12B89597807A}"/>
    <hyperlink ref="H330:H331" r:id="rId163" display="www.homedepot.com" xr:uid="{C5C0A453-FC80-47BC-8212-5288A68DF9B8}"/>
    <hyperlink ref="H1275" r:id="rId164" xr:uid="{B2590530-4BAD-4240-B7DF-D580DC380981}"/>
    <hyperlink ref="H338:H341" r:id="rId165" display="www.homedepot.com" xr:uid="{E10DB71D-A558-48D7-9DD1-E2E0FF296BEC}"/>
    <hyperlink ref="H583:H584" r:id="rId166" display="www.amishshowroom.com" xr:uid="{87ACA369-191E-48DD-8A6E-78E6EF1EB6DE}"/>
    <hyperlink ref="H1193" r:id="rId167" xr:uid="{B3548E43-48AE-4C96-82E3-95DFFFEB417F}"/>
    <hyperlink ref="H1186" r:id="rId168" xr:uid="{E1FAB293-9155-48D7-A17E-089FE05FE19E}"/>
    <hyperlink ref="H1194" r:id="rId169" xr:uid="{1D4D30D7-7E56-4DC8-BEAD-D5AED9771A21}"/>
    <hyperlink ref="H1185" r:id="rId170" xr:uid="{F1B2643F-C874-490A-8534-5AA5183A379B}"/>
    <hyperlink ref="H594:H596" r:id="rId171" display="www.bestbuy.com" xr:uid="{BB74D7A5-5CE4-4F29-BA23-DBDB0B7C4105}"/>
    <hyperlink ref="H1258" r:id="rId172" xr:uid="{F7D0821F-E80C-44F0-B425-4241C825220A}"/>
    <hyperlink ref="H1272" r:id="rId173" xr:uid="{F840CC2A-7C1E-4469-9FE9-E8BDC1A35881}"/>
    <hyperlink ref="H1276" r:id="rId174" xr:uid="{F45252F1-559F-433C-8B94-B0442ECCB63C}"/>
    <hyperlink ref="H1269" r:id="rId175" xr:uid="{CBB428EA-4D7B-4659-8E20-7999D74C4947}"/>
    <hyperlink ref="H1290" r:id="rId176" xr:uid="{8DB75BFC-9244-4FF2-AE16-F1DF649D8C76}"/>
    <hyperlink ref="H1289" r:id="rId177" xr:uid="{0594133D-267F-48BD-A889-6CB1E8EE2636}"/>
    <hyperlink ref="H1279" r:id="rId178" xr:uid="{FDC4B93F-D642-496B-9656-F2471D9002BA}"/>
    <hyperlink ref="H251" r:id="rId179" xr:uid="{5D22CDA8-7049-412B-AF03-2CF8B6899F80}"/>
    <hyperlink ref="H248" r:id="rId180" xr:uid="{082A28D8-14EC-4A5F-ABF4-74C57D953C03}"/>
    <hyperlink ref="H247" r:id="rId181" xr:uid="{B8E6F240-1676-4791-9999-A150BDCA5E11}"/>
    <hyperlink ref="H246" r:id="rId182" xr:uid="{39FA2C95-9CE5-4569-BB7C-B6FFFD161E48}"/>
    <hyperlink ref="H1226" r:id="rId183" xr:uid="{013E4C37-A578-413E-A386-36CC0064DA1A}"/>
    <hyperlink ref="H26" r:id="rId184" xr:uid="{100189A6-C0BD-4D75-B708-CC7A3801B050}"/>
    <hyperlink ref="H16:H21" r:id="rId185" display="www.rei.com" xr:uid="{E2EB17E2-BC98-459F-9FD4-43391B7EFB45}"/>
    <hyperlink ref="H1013" r:id="rId186" xr:uid="{BA7B8B89-F694-44F9-9908-D5BA7B9AFE2A}"/>
    <hyperlink ref="H1257" r:id="rId187" display="https://www.rockler.com/leigh-d4r-pro-24-dovetail-jig-w-accessory-kit" xr:uid="{6580BE82-CCF6-4C02-B1BB-A26C975B4799}"/>
    <hyperlink ref="H1256" r:id="rId188" xr:uid="{67AC2ACA-4019-4D72-B227-615F69C57FC6}"/>
    <hyperlink ref="H1282" r:id="rId189" xr:uid="{260D9863-0E79-458C-81C9-5A42F2875A73}"/>
    <hyperlink ref="H1253" r:id="rId190" xr:uid="{CECA5848-F6B7-4F68-A54A-8384A3F4B946}"/>
    <hyperlink ref="H1294" r:id="rId191" xr:uid="{CFC2D6A9-90C8-4635-88C5-E0DD82BD0F49}"/>
    <hyperlink ref="H1273" r:id="rId192" xr:uid="{01C489D4-F2C6-4863-8A4D-F82FBEA29572}"/>
    <hyperlink ref="H1254" r:id="rId193" xr:uid="{E49AFF92-BDD2-430C-8BAD-03A7FC3D5138}"/>
    <hyperlink ref="H1014" r:id="rId194" xr:uid="{CFB49363-13E2-45FD-9939-C3519490919C}"/>
    <hyperlink ref="H763" r:id="rId195" xr:uid="{90A61C27-1B1D-4BE5-9F40-5DB749AF4170}"/>
    <hyperlink ref="H1044" r:id="rId196" xr:uid="{FD73AD77-EB84-4145-A6E3-E131391EEB6D}"/>
    <hyperlink ref="H1045" r:id="rId197" xr:uid="{39535B64-3667-4549-8813-D16D728D7956}"/>
    <hyperlink ref="H1042" r:id="rId198" display="www.amishshowroom.com" xr:uid="{3AEBF2E0-6634-4686-BFCC-5F0B6F04D8FC}"/>
    <hyperlink ref="H1038" r:id="rId199" display="www.bestbuy.com" xr:uid="{5E9F5CFF-173A-4402-9E2A-1ED4FCFB8E48}"/>
    <hyperlink ref="H822" r:id="rId200" display="www.build.com" xr:uid="{A607DD80-6E24-4B14-A5BF-B20D5D83513D}"/>
    <hyperlink ref="H18" r:id="rId201" display="www.sleepnumber.com" xr:uid="{A9FEA097-ADC0-4C45-A76B-2D05D1AE2718}"/>
    <hyperlink ref="H860" r:id="rId202" display="www.macys.com" xr:uid="{411884D3-AFC1-47AA-9D22-AE62526A202C}"/>
    <hyperlink ref="H950" r:id="rId203" xr:uid="{77BB936D-55DB-41E0-A688-8C32A2346F2E}"/>
    <hyperlink ref="H926" r:id="rId204" display="www.williamsanoma.com" xr:uid="{4D4C9D39-326D-4556-9CFE-B24FE86B67E1}"/>
    <hyperlink ref="H798" r:id="rId205" display="www.walmart.com" xr:uid="{A41D1CE7-18D3-494A-AF50-4B66E6AFC09A}"/>
    <hyperlink ref="H547" r:id="rId206" xr:uid="{C6E3BAF2-FA00-4E01-87E5-0B818D95881B}"/>
    <hyperlink ref="H558" r:id="rId207" display="https://www.etsy.com/listing/879875641/singer-model-66-redeye-sewing-machine-5?gpla=1&amp;gao=1&amp;&amp;utm_source=bing&amp;utm_medium=cpc&amp;utm_campaign=shopping_us_a-craft_supplies_and_tools-tools_and_equipment-equipment_and_machines-sewing_and_needlework_machines-sewing_machines&amp;utm_custom1=b0d8f89d-55f6-4ae9-9b3f-d80e21ed01c6&amp;utm_content=bing_352012663_1304020940011688_81501335122565_pla-4585100929078972:pla-4585100929078972_c__879875641&amp;utm_custom2=352012663&amp;msclkid=2c3ad7c0587f12a6920f8867b43244b2" xr:uid="{E09D42BE-1D91-472A-BB30-C77AE29C6519}"/>
    <hyperlink ref="H537" r:id="rId208" xr:uid="{88BAEF8D-6843-4891-BF06-747AE55A6FB9}"/>
    <hyperlink ref="H553" r:id="rId209" xr:uid="{DDFD2E0F-189C-41DB-AA7E-2D1D89C9F8FD}"/>
    <hyperlink ref="H1163" r:id="rId210" xr:uid="{6E8A934B-14CE-4782-A101-5ED321F08BE4}"/>
    <hyperlink ref="H439" r:id="rId211" xr:uid="{EA5AD953-0279-455F-9820-AA931C0D8E43}"/>
    <hyperlink ref="H67" r:id="rId212" display="www.rockler.com" xr:uid="{A12588F9-F373-43E6-B6F6-B703FABF0D20}"/>
    <hyperlink ref="H1012" r:id="rId213" xr:uid="{D97802A0-41F5-474F-A075-3A3E15855BFB}"/>
    <hyperlink ref="H267" r:id="rId214" xr:uid="{2D2A8450-904F-4B58-AF5C-F68216123E10}"/>
    <hyperlink ref="H1271" r:id="rId215" xr:uid="{CF31D7A8-AFAE-479E-92EE-8F844BD9DAAB}"/>
    <hyperlink ref="H1568" r:id="rId216" display="https://www.nps.gov/planyourvisit/passes.htm" xr:uid="{F6CD8E8E-180C-4161-BE9E-5DD1CF0E0807}"/>
    <hyperlink ref="H1811" r:id="rId217" display="https://www.recreation.gov/activitypass/ed5a5e18-64c9-11eb-b2a1-ce9547b3d27e" xr:uid="{071B13F5-F15D-4DC1-8626-D112A859F431}"/>
    <hyperlink ref="H1344" r:id="rId218" xr:uid="{71877F00-8FB3-433B-AD77-E800281B16AA}"/>
    <hyperlink ref="H1357" r:id="rId219" xr:uid="{7BF6AA35-9ED5-4FEE-8B5C-3EC742184F82}"/>
    <hyperlink ref="H1321" r:id="rId220" xr:uid="{E4C76C1A-DFAA-4C8C-B36C-2A92BEBAED98}"/>
    <hyperlink ref="H1393" r:id="rId221" display="https://www.ebay.com/itm/223340681090?chn=ps&amp;norover=1&amp;mkevt=1&amp;mkrid=711-213727-13078-0&amp;mkcid=2&amp;itemid=223340681090&amp;targetid=4581183927179148&amp;device=c&amp;mktype=&amp;googleloc=&amp;poi=&amp;campaignid=418233787&amp;mkgroupid=1241348861725295&amp;rlsatarget=pla-4581183927179148&amp;abcId=9300542&amp;merchantid=51291&amp;msclkid=68ebf2beff99188dc6779258cc242075" xr:uid="{DE7832DF-FE5B-43B0-B8F9-85834F2E5C71}"/>
    <hyperlink ref="H1430" r:id="rId222" xr:uid="{E1C29E1B-78D3-4460-8E29-4EBE70749D4F}"/>
    <hyperlink ref="H1472" r:id="rId223" xr:uid="{4CC6139D-C2B0-43F3-B821-C5EA0333746C}"/>
    <hyperlink ref="H1349" r:id="rId224" xr:uid="{BBC48C25-8775-4C50-980B-815F83BA4FA7}"/>
    <hyperlink ref="H1343" r:id="rId225" xr:uid="{610B393B-8A28-4A95-9F03-80AC52B96EBC}"/>
    <hyperlink ref="H1379" r:id="rId226" xr:uid="{1A245359-72CD-4E7E-9EC4-E79B2442BA0D}"/>
    <hyperlink ref="H1412" r:id="rId227" xr:uid="{6BDBFBDA-8484-42A3-A2B2-A0C25FB6A74A}"/>
    <hyperlink ref="H1707" r:id="rId228" xr:uid="{34E18432-714C-47FE-9257-674E693C8554}"/>
    <hyperlink ref="H1333:H1340" r:id="rId229" display="www.amazon.com" xr:uid="{0CB50597-AD2B-4D38-9EE0-BBC6560AA427}"/>
    <hyperlink ref="H1328" r:id="rId230" display="www.amazon.com" xr:uid="{273A4CD6-FB32-4FF2-B3F9-39C2CD742557}"/>
    <hyperlink ref="H1467" r:id="rId231" xr:uid="{CAC8D3A5-7C40-46D8-B3AD-347C80860492}"/>
    <hyperlink ref="H1360" r:id="rId232" display="https://www.smith-wesson.com/firearms/mp-bodyguard-38-crimson-trace" xr:uid="{A501D971-37D4-4B46-886A-CFF4F56A1193}"/>
    <hyperlink ref="H1406" r:id="rId233" display="https://www.lowes.com/pd/Vaultek-VT20i-BK/1002807522?cm_mmc=shp-_-c-_-prd-_-hdw-_-bing-_-pla-_-197-_-1002807522-_-0&amp;kpid&amp;placeholder=null&amp;gclid=7b2b1e86ac71130ecda37e684d6b2331&amp;gclsrc=3p.ds&amp;ds_rl=1286981&amp;msclkid=7b2b1e86ac71130ecda37e684d6b2331&amp;utm_source=bing&amp;utm_medium=cpc&amp;utm_campaign=PLA_HDW_197_Security&amp;utm_term=4585169650851309&amp;utm_content=HDW_Safes_PLA" xr:uid="{2788FC31-713B-44F7-A3A2-5D2FA5DAD16D}"/>
    <hyperlink ref="H1374" r:id="rId234" xr:uid="{FE5860AF-6B5C-4FFC-A5BF-968C85981825}"/>
    <hyperlink ref="H1526" r:id="rId235" xr:uid="{069F8468-8F76-4265-B87F-B811324603B7}"/>
    <hyperlink ref="H1339" r:id="rId236" xr:uid="{D8AFF720-B117-47F0-90F4-3F180BBA1979}"/>
    <hyperlink ref="H1364" r:id="rId237" xr:uid="{E091D5A6-1057-476C-BA2D-83CFCB248056}"/>
    <hyperlink ref="H1400" r:id="rId238" xr:uid="{8F228AF1-7F40-4E08-B8F2-04F2B723D28B}"/>
    <hyperlink ref="H1398" r:id="rId239" xr:uid="{DA54E9BF-954D-4625-8D67-ABA8FE9957EF}"/>
    <hyperlink ref="H1322" r:id="rId240" xr:uid="{D1BCC7D8-9FCD-458B-83EC-A833FE70EC01}"/>
    <hyperlink ref="H1359:H1361" r:id="rId241" display="www.theshadestore.com" xr:uid="{EC0D1F4E-2A5D-4AD9-8EE6-30DD1EC53CFD}"/>
    <hyperlink ref="H1330" r:id="rId242" xr:uid="{0B0D73C1-9DED-4912-B8C0-AE89F1897137}"/>
    <hyperlink ref="H1331" r:id="rId243" xr:uid="{CAB51BE5-2BED-4ADE-8C19-E3571A16B2B9}"/>
    <hyperlink ref="H1348" r:id="rId244" xr:uid="{820BB215-D59A-4D39-9077-3611B009C0AD}"/>
    <hyperlink ref="H1377" r:id="rId245" xr:uid="{6BD5FCF8-B5FF-4EBD-AAD1-E5BED7E701F8}"/>
    <hyperlink ref="H1368" r:id="rId246" xr:uid="{CDF13D9F-EDF8-4A35-8CB7-88DAD2729B0D}"/>
    <hyperlink ref="H1355" r:id="rId247" xr:uid="{F788B752-6178-465D-8416-7CDB5B7CEA18}"/>
    <hyperlink ref="H1468" r:id="rId248" xr:uid="{373FBC9D-EA45-4B1C-AE95-991D05C27F3B}"/>
    <hyperlink ref="H1409" r:id="rId249" display="https://www.markandgraham.com/products/beckett-messenger-briefcase/?catalogId=65&amp;sku=2006763&amp;cm_ven=PLA&amp;cm_cat=MSN&amp;cm_pla=Men%20%3E%20Briefcases%20%2B%20Messengers&amp;adlclid=e93df6d61b12155d719597df80156d08&amp;msclkid=e93df6d61b12155d719597df80156d08" xr:uid="{D5A976B5-F238-4A08-BAAD-32816518A49B}"/>
    <hyperlink ref="H1405" r:id="rId250" display="https://www.markandgraham.com/products/graham-leather-briefcase-bag/?pkey=cmens-work-bags&amp;isx=0.0.548" xr:uid="{A58550A3-AD47-43FD-92D2-210D954B7A41}"/>
    <hyperlink ref="H1399" r:id="rId251" display="https://www.markandgraham.com/products/monogrammed-mercer-overnighter/?pkey=covernight%20bag" xr:uid="{7493FA2B-986A-4DE0-A157-B1E022153866}"/>
    <hyperlink ref="H1503" r:id="rId252" display="https://www.cdw.com/product/Targus-Checkpoint-Friendly-16in-Notebook-Backpack/1376906?cm_cat=BingShopping&amp;cm_ite=1376906&amp;cm_pla=NA-NA-TAR_LC&amp;cm_ven=acquirgy&amp;ef_id=c1d8929a301215b6421bf393abebae67:G:s&amp;s_kwcid=AL!4223!10!73804976567662!4577404349716963" xr:uid="{5DD78F59-1D84-470D-AE61-B92777B7694F}"/>
    <hyperlink ref="H1494" r:id="rId253" display="https://www.cdw.com/product/Thule-Strvan-TSBP-115-notebook-carrying-backpack/5002421" xr:uid="{207DAF98-DF99-4528-B70F-588C98A47883}"/>
    <hyperlink ref="H1820" r:id="rId254" xr:uid="{A9069DC9-1266-44C3-B290-3560B117233D}"/>
    <hyperlink ref="H1864" r:id="rId255" xr:uid="{F851308F-C764-4417-A22A-43E93EC377C7}"/>
    <hyperlink ref="H1517" r:id="rId256" xr:uid="{0A38D2AD-7E66-4210-88AF-ED8E2F8261FA}"/>
    <hyperlink ref="H1373" r:id="rId257" display="https://tuffyproducts.com/products/ford-rear-underseat-lockbox-ford-2003-2016-f-250-350-450-550-super-duty-requires-removal-of-factory-underseat-trays-boxes/" xr:uid="{37C710FF-7D67-4E27-B159-29CEFC0E095C}"/>
    <hyperlink ref="H1435" r:id="rId258" display="https://tuffyproducts.com/products/?page=1" xr:uid="{064A5A82-C6C0-40E3-9F66-667EBC76B4F1}"/>
    <hyperlink ref="H1439" r:id="rId259" location="fo_c=3088&amp;fo_k=8636cffd0c2a0e6b5a6600fe2b46ebd4&amp;fo_s=bingus?msclkid=0aa2c04c9a1317c19bffa1453e8f8bb0" display="https://softwarekeep.com/microsoft-office-2019-home-and-student.html - fo_c=3088&amp;fo_k=8636cffd0c2a0e6b5a6600fe2b46ebd4&amp;fo_s=bingus?msclkid=0aa2c04c9a1317c19bffa1453e8f8bb0" xr:uid="{7919D75F-A764-420F-8E01-4BC80E4BE859}"/>
    <hyperlink ref="H1589" r:id="rId260" xr:uid="{47AB9D57-DBB8-4FC0-A508-8C305EA7DE12}"/>
    <hyperlink ref="H1527" r:id="rId261" xr:uid="{2EC04D9D-E937-4B0C-9779-B95823AF639C}"/>
    <hyperlink ref="H1419" r:id="rId262" xr:uid="{A8D8EC64-2B4B-496F-BEB2-BCA5B306E78B}"/>
    <hyperlink ref="H1704" r:id="rId263" xr:uid="{0CC35A07-2EB3-406C-A59B-5FE58A47C9CC}"/>
    <hyperlink ref="H1763" r:id="rId264" xr:uid="{A111C43F-809C-46A8-B0E4-B9DA13BA1F6E}"/>
    <hyperlink ref="H1429" r:id="rId265" xr:uid="{2384C5BE-2D61-4113-AC17-8E0949B14054}"/>
    <hyperlink ref="H1461" r:id="rId266" xr:uid="{665838FC-C55D-417D-9EF8-3D3A79B7D760}"/>
    <hyperlink ref="H1365" r:id="rId267" xr:uid="{329F49F8-AF6F-42DB-B71C-E8916D2E45B7}"/>
    <hyperlink ref="H1411" r:id="rId268" xr:uid="{372FC71A-8B19-4E0A-914A-758CB93B28DD}"/>
    <hyperlink ref="H1737" r:id="rId269" xr:uid="{D27CF56D-E34B-491D-B389-C195C9E17DA1}"/>
    <hyperlink ref="H1403" r:id="rId270" xr:uid="{FA223866-1C43-4154-AE12-F1C22C83D698}"/>
    <hyperlink ref="H1643" r:id="rId271" xr:uid="{8963EAC3-520C-4777-AEB6-91CD0D7F55FE}"/>
    <hyperlink ref="H1862" r:id="rId272" xr:uid="{9D41EE2F-2F56-4313-8D7A-A3A0A1B078FB}"/>
    <hyperlink ref="H1946" r:id="rId273" xr:uid="{F2AFF8F5-E4ED-44D6-8CD8-977036B0EF7A}"/>
    <hyperlink ref="H1440" r:id="rId274" xr:uid="{B9E47E96-719A-44C5-A8A0-0C60D530E8C5}"/>
    <hyperlink ref="H1426" r:id="rId275" xr:uid="{16D61056-99D8-44AE-851B-5F8D220CDC54}"/>
    <hyperlink ref="H1639" r:id="rId276" xr:uid="{C1A1CE16-98B2-4A69-8D5D-2A2310060A9E}"/>
    <hyperlink ref="H1410:H1415" r:id="rId277" display="www.amazon.com" xr:uid="{51FF2E93-9633-4EE0-A22F-6C8B7DED5446}"/>
    <hyperlink ref="H1390" r:id="rId278" xr:uid="{D5E7A271-73B7-469A-AAE2-994F79C23473}"/>
    <hyperlink ref="H1441" r:id="rId279" xr:uid="{E1EE5289-CC9B-451B-8692-A1F32CE051BD}"/>
    <hyperlink ref="H1403:H1408" r:id="rId280" display="www.rei.com" xr:uid="{77C1079D-709A-4EE4-AEC2-BFD554FA58A2}"/>
    <hyperlink ref="H1702" r:id="rId281" xr:uid="{23137CE5-D21B-46FF-A3F2-96FA09A796FF}"/>
    <hyperlink ref="H1726" r:id="rId282" xr:uid="{4E413F7F-48C7-42E3-9749-57130476CD38}"/>
    <hyperlink ref="H1528" r:id="rId283" xr:uid="{E9B7224C-5322-475A-8E0B-04AA3E957663}"/>
    <hyperlink ref="H1559" r:id="rId284" xr:uid="{295C78F6-A854-4C80-B5A7-7998FEB35645}"/>
    <hyperlink ref="H1566" r:id="rId285" xr:uid="{B42EC798-B612-4201-A81F-1BF0A92F7B88}"/>
    <hyperlink ref="H1347" r:id="rId286" xr:uid="{28654B6E-1FD5-483D-80C7-4ECBE48A8BE5}"/>
    <hyperlink ref="H1407" r:id="rId287" xr:uid="{CC3E54B9-5841-4FE2-AC58-95A12D191CE4}"/>
    <hyperlink ref="H1444" r:id="rId288" xr:uid="{2452193D-A1B1-466C-B741-F6B8037704FD}"/>
    <hyperlink ref="H1509" r:id="rId289" xr:uid="{6077C371-E120-4F02-82F4-ABE410F00F26}"/>
    <hyperlink ref="H1481" r:id="rId290" xr:uid="{4DB29896-43E1-4888-BED7-A97D83787C92}"/>
    <hyperlink ref="H1463" r:id="rId291" xr:uid="{35B9CF83-9BB2-42DE-AAB2-979FBDF3EDEB}"/>
    <hyperlink ref="H1486" r:id="rId292" xr:uid="{6001FB11-A1BC-422E-979E-46DDDCB303EF}"/>
    <hyperlink ref="H1576" r:id="rId293" xr:uid="{521C62C9-1D28-4F23-BCA7-F3A6DC9D4098}"/>
    <hyperlink ref="H1525" r:id="rId294" xr:uid="{05855685-995F-47BD-94F6-23E9E0118F34}"/>
    <hyperlink ref="H1667" r:id="rId295" xr:uid="{B847501B-A23D-4CFA-90FE-F6C1EEC8BEE3}"/>
    <hyperlink ref="H1549" r:id="rId296" xr:uid="{E688061A-5573-4776-8C73-0F822F8C7B0F}"/>
    <hyperlink ref="H1835" r:id="rId297" xr:uid="{9DD3E442-40C0-4370-831A-A4BEA4A01194}"/>
    <hyperlink ref="H2068" r:id="rId298" xr:uid="{37CF1BC8-9E80-4160-8F33-15403837AE8F}"/>
    <hyperlink ref="H1874" r:id="rId299" xr:uid="{1EA99543-BBD3-4A2E-BCFB-49453FADC497}"/>
    <hyperlink ref="H1396" r:id="rId300" xr:uid="{0476F81E-1495-4AE8-AFF5-060558E0DF5D}"/>
    <hyperlink ref="H1325" r:id="rId301" xr:uid="{41964C7D-46B3-4282-9030-2F616325989E}"/>
    <hyperlink ref="H1694" r:id="rId302" xr:uid="{110250D1-7A2A-485D-970C-0608601C45A4}"/>
    <hyperlink ref="H1427" r:id="rId303" xr:uid="{45CF036E-85FC-4AF7-8F31-D42EDEAF226F}"/>
    <hyperlink ref="H2287" r:id="rId304" xr:uid="{88EAB369-3D05-4086-917B-717CDAE833B5}"/>
    <hyperlink ref="H1466:H1468" r:id="rId305" display="www.northerntool.com" xr:uid="{C836EEAD-D34C-45E2-8348-EF8C2A33593E}"/>
    <hyperlink ref="H1356" r:id="rId306" xr:uid="{E0A34F53-A0E2-4A3E-8AAF-45DBFA5A7390}"/>
    <hyperlink ref="H1936" r:id="rId307" xr:uid="{B8A4FD60-F016-45E3-B5FA-F4F94E7499E2}"/>
    <hyperlink ref="H1490" r:id="rId308" xr:uid="{B1204E14-7149-467F-B069-F24CD4BDB1D1}"/>
    <hyperlink ref="H1491" r:id="rId309" xr:uid="{BFB4EEEC-0F05-4A79-9BB8-FFB7241DCC61}"/>
    <hyperlink ref="H1408" r:id="rId310" xr:uid="{95749CC5-9594-4D65-81C2-3D6ABF7A995A}"/>
    <hyperlink ref="H1366" r:id="rId311" xr:uid="{0AE7328F-B9D5-4775-BDEE-FC458BF155EB}"/>
    <hyperlink ref="H1459" r:id="rId312" xr:uid="{9559B28F-71A2-4B34-A6C5-F71F1FCBF36D}"/>
    <hyperlink ref="H1502" r:id="rId313" xr:uid="{2F400CBE-0708-40C9-9EC8-0615BA791DFA}"/>
    <hyperlink ref="H1650" r:id="rId314" xr:uid="{6741C812-4A1F-4D77-BE78-6337363716F0}"/>
    <hyperlink ref="H1417" r:id="rId315" xr:uid="{4C57B333-9F5D-43B9-9042-820136AF05CD}"/>
    <hyperlink ref="H1469" r:id="rId316" xr:uid="{67F4BC04-BA4A-4697-82A6-E6E9FC710DD7}"/>
    <hyperlink ref="H1346" r:id="rId317" xr:uid="{0FC3D7CA-95C0-465F-86B1-E11EF51045E1}"/>
    <hyperlink ref="H1394" r:id="rId318" display="https://www.ebay.com/itm/184653349706?chn=ps&amp;norover=1&amp;mkevt=1&amp;mkrid=711-213727-13078-0&amp;mkcid=2&amp;itemid=184653349706&amp;targetid=4581183927179148&amp;device=c&amp;mktype=&amp;googleloc=&amp;poi=&amp;campaignid=418233787&amp;mkgroupid=1241348861725295&amp;rlsatarget=pla-4581183927179148&amp;abcId=9300542&amp;merchantid=51291&amp;msclkid=973b9e3a6bca17392df4ff3704c1db55" xr:uid="{529B5BDE-C90E-49D5-A9FA-D26308F13496}"/>
    <hyperlink ref="H1434" r:id="rId319" display="https://www.etsy.com/listing/1012904034/antique-working-wind-up-chiming-wooden?ga_order=price_desc&amp;ga_search_type=all&amp;ga_view_type=gallery&amp;ga_search_query=antique+wooden+mantel+clock&amp;ref=sr_gallery-1-27&amp;organic_search_click=1&amp;frs=1" xr:uid="{43B097E2-3A47-45C9-A43A-198C9D1DB813}"/>
    <hyperlink ref="H1326" r:id="rId320" display="https://www.ebay.com/itm/174743874894" xr:uid="{7450A740-8541-4087-804B-63D1BE254372}"/>
    <hyperlink ref="H1392" r:id="rId321" display="https://www.etsy.com/listing/1001108260/vintage-philco-tombstone-tube-radio-37?gpla=1&amp;gao=1&amp;&amp;utm_source=bing&amp;utm_medium=cpc&amp;utm_campaign=shopping_us_-electronics_and_accessories-domestic_med&amp;utm_custom1=_k_9cc84034240f14bc2dac213957bf3d16_k_&amp;utm_content=bing_412373089_1299623041982756_81226503854374_pla-4584826055760833:pla-4584826055760833_c__1001108260&amp;utm_custom2=412373089&amp;msclkid=9cc84034240f14bc2dac213957bf3d16" xr:uid="{7112AFDC-1A58-466D-9646-19ACA87F0BCE}"/>
    <hyperlink ref="H1854" r:id="rId322" xr:uid="{9DAC4C90-74C1-4A61-9B11-53F7C7D4D331}"/>
    <hyperlink ref="H1911" r:id="rId323" xr:uid="{E71C692F-FAD9-4527-92DE-A000E6F7415A}"/>
    <hyperlink ref="H2226" r:id="rId324" xr:uid="{392D2974-9578-47F3-9AFB-AF50F8F4CAAE}"/>
    <hyperlink ref="H1932" r:id="rId325" xr:uid="{AE89CEBC-EAF3-47C1-AA02-4E399C0F7C4E}"/>
    <hyperlink ref="H2130" r:id="rId326" xr:uid="{FB1C41F3-064A-464A-84C5-6BEEDE3801BD}"/>
    <hyperlink ref="H1926" r:id="rId327" xr:uid="{1C2BDACB-9139-46C4-BEEA-E6857BD429B9}"/>
    <hyperlink ref="H1333" r:id="rId328" xr:uid="{1981E7F0-1D56-4CCB-A3FE-C710118CFFF0}"/>
    <hyperlink ref="H1317" r:id="rId329" xr:uid="{A9062E4B-692C-428A-ACCF-8C4081C04A7E}"/>
    <hyperlink ref="H1385" r:id="rId330" xr:uid="{CAC74050-C6F3-47CD-BE71-12A791074842}"/>
    <hyperlink ref="H1634" r:id="rId331" xr:uid="{772CB50C-0502-4B0A-87D4-7E4E44C7596D}"/>
    <hyperlink ref="H1388" r:id="rId332" xr:uid="{EC522FEE-470E-492F-B365-E1D4A321BF2F}"/>
    <hyperlink ref="H1473" r:id="rId333" xr:uid="{330E2D2B-8542-45C8-8EF9-5C79D9DF3EA0}"/>
    <hyperlink ref="H1512" r:id="rId334" xr:uid="{4D46B59E-9E89-4A05-8A2C-16D01E178B23}"/>
    <hyperlink ref="H1816" r:id="rId335" xr:uid="{38A2790B-4397-4DC7-8ED2-11E10F33804E}"/>
    <hyperlink ref="H1336" r:id="rId336" xr:uid="{8187C515-4819-4CD1-9708-EE7210783937}"/>
    <hyperlink ref="H2005" r:id="rId337" xr:uid="{F25C4CF0-F4B0-4143-AA8F-898AE7BAD50B}"/>
    <hyperlink ref="H1329" r:id="rId338" xr:uid="{4E23E4A4-57F1-4971-8218-EFADA240209C}"/>
    <hyperlink ref="H1359" r:id="rId339" xr:uid="{4EC6249A-50B3-4C8B-9693-C90999B99B9D}"/>
    <hyperlink ref="H1332" r:id="rId340" xr:uid="{9EE9BEDD-5584-4DAE-8761-7BF881057B7C}"/>
    <hyperlink ref="H1397" r:id="rId341" xr:uid="{DECE1E81-8F3D-4D2D-A4A7-3D603849FF24}"/>
    <hyperlink ref="H2606:H2607" r:id="rId342" display="www.amazon.com" xr:uid="{3BDBEFA1-CE66-4A9F-BF35-A73A5655DB50}"/>
    <hyperlink ref="H1387" r:id="rId343" xr:uid="{9FED813F-33A5-42BF-8C77-430E133BBB9F}"/>
    <hyperlink ref="H1372" r:id="rId344" xr:uid="{E37D7F6F-0866-4F04-8BF9-6CFB819DE271}"/>
    <hyperlink ref="H2612:H2614" r:id="rId345" display="www.shootsteel.com" xr:uid="{842F8081-BDBC-4992-94DA-9CFB7803F108}"/>
    <hyperlink ref="H1371" r:id="rId346" xr:uid="{3C402792-04C9-4062-B5F9-E5D485E948AE}"/>
    <hyperlink ref="H1370" r:id="rId347" xr:uid="{537C3957-A84F-4DE2-A39D-2C9DF3C883B5}"/>
    <hyperlink ref="H1334" r:id="rId348" xr:uid="{E83CC205-0969-4530-A4EB-FEAC6AB4D080}"/>
    <hyperlink ref="H1421" r:id="rId349" xr:uid="{087D2F72-6E85-418E-B951-3D9AFA6E0F00}"/>
    <hyperlink ref="H1318" r:id="rId350" xr:uid="{C943B305-91F4-4BCF-B27B-0F12D7C60AAD}"/>
    <hyperlink ref="H1350" r:id="rId351" xr:uid="{E47CC2F0-4EB3-497B-8BC5-75BF4324B219}"/>
  </hyperlinks>
  <pageMargins left="0.25" right="0.25" top="0.75" bottom="0.75" header="0.3" footer="0.3"/>
  <pageSetup scale="18" fitToHeight="0" orientation="landscape" blackAndWhite="1" r:id="rId352"/>
  <headerFooter>
    <oddFooter>Prepared by Jon Pratt &amp;D&amp;RPage &amp;P</oddFooter>
  </headerFooter>
  <legacyDrawing r:id="rId353"/>
  <tableParts count="1">
    <tablePart r:id="rId354"/>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Contents</vt:lpstr>
      <vt:lpstr>Contents!Print_Titles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Pratt</dc:creator>
  <cp:lastModifiedBy>Valerie Brown</cp:lastModifiedBy>
  <cp:lastPrinted>2021-02-24T22:21:09Z</cp:lastPrinted>
  <dcterms:created xsi:type="dcterms:W3CDTF">2020-10-29T02:46:46Z</dcterms:created>
  <dcterms:modified xsi:type="dcterms:W3CDTF">2022-03-30T17:41:39Z</dcterms:modified>
</cp:coreProperties>
</file>